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700" windowHeight="11760"/>
  </bookViews>
  <sheets>
    <sheet name="6 целевые показатели" sheetId="71" r:id="rId1"/>
    <sheet name="7 финансирование водоснабжение" sheetId="70" r:id="rId2"/>
    <sheet name="9 финансирование канализация" sheetId="9" r:id="rId3"/>
  </sheets>
  <externalReferences>
    <externalReference r:id="rId4"/>
    <externalReference r:id="rId5"/>
  </externalReferences>
  <definedNames>
    <definedName name="_xlnm._FilterDatabase" localSheetId="2" hidden="1">'9 финансирование канализация'!$A$10:$C$68</definedName>
    <definedName name="ist_fin_list">[1]TEHSHEET!$I$2:$I$13</definedName>
    <definedName name="_xlnm.Print_Titles" localSheetId="0">'6 целевые показатели'!$7:$9</definedName>
    <definedName name="_xlnm.Print_Titles" localSheetId="1">'7 финансирование водоснабжение'!$7:$9</definedName>
    <definedName name="_xlnm.Print_Titles" localSheetId="2">'9 финансирование канализация'!$7:$9</definedName>
  </definedNames>
  <calcPr calcId="145621"/>
</workbook>
</file>

<file path=xl/calcChain.xml><?xml version="1.0" encoding="utf-8"?>
<calcChain xmlns="http://schemas.openxmlformats.org/spreadsheetml/2006/main">
  <c r="J120" i="9" l="1"/>
  <c r="J115" i="9" l="1"/>
  <c r="I115" i="9"/>
  <c r="K116" i="9" l="1"/>
  <c r="K117" i="9"/>
  <c r="K119" i="9"/>
  <c r="K118" i="9"/>
  <c r="I113" i="9"/>
  <c r="I112" i="9"/>
  <c r="I111" i="9"/>
  <c r="J112" i="9"/>
  <c r="D121" i="9" l="1"/>
  <c r="I114" i="9"/>
  <c r="K114" i="9" s="1"/>
  <c r="K113" i="9"/>
  <c r="K115" i="9"/>
  <c r="K120" i="9"/>
  <c r="K112" i="9" l="1"/>
  <c r="K111" i="9"/>
  <c r="I133" i="9" l="1"/>
  <c r="I127" i="9"/>
  <c r="I30" i="70" l="1"/>
  <c r="I29" i="70"/>
  <c r="I22" i="70"/>
  <c r="I13" i="70"/>
  <c r="I12" i="70"/>
  <c r="I126" i="9" l="1"/>
  <c r="I128" i="9" s="1"/>
  <c r="I99" i="9"/>
  <c r="I100" i="9"/>
  <c r="I101" i="9"/>
  <c r="I102" i="9"/>
  <c r="I103" i="9"/>
  <c r="I104" i="9"/>
  <c r="I98" i="9"/>
  <c r="I61" i="9"/>
  <c r="K61" i="9" s="1"/>
  <c r="I62" i="9"/>
  <c r="K62" i="9" s="1"/>
  <c r="I63" i="9"/>
  <c r="K63" i="9" s="1"/>
  <c r="I64" i="9"/>
  <c r="K64" i="9" s="1"/>
  <c r="I65" i="9"/>
  <c r="K65" i="9" s="1"/>
  <c r="I66" i="9"/>
  <c r="K66" i="9" s="1"/>
  <c r="I67" i="9"/>
  <c r="K67" i="9" s="1"/>
  <c r="I68" i="9"/>
  <c r="K68" i="9" s="1"/>
  <c r="I69" i="9"/>
  <c r="K69" i="9" s="1"/>
  <c r="I70" i="9"/>
  <c r="K70" i="9" s="1"/>
  <c r="I71" i="9"/>
  <c r="K71" i="9" s="1"/>
  <c r="I72" i="9"/>
  <c r="K72" i="9" s="1"/>
  <c r="I73" i="9"/>
  <c r="K73" i="9" s="1"/>
  <c r="I74" i="9"/>
  <c r="K74" i="9" s="1"/>
  <c r="I75" i="9"/>
  <c r="K75" i="9" s="1"/>
  <c r="I76" i="9"/>
  <c r="K76" i="9" s="1"/>
  <c r="I77" i="9"/>
  <c r="K77" i="9" s="1"/>
  <c r="I78" i="9"/>
  <c r="K78" i="9" s="1"/>
  <c r="I79" i="9"/>
  <c r="K79" i="9" s="1"/>
  <c r="I80" i="9"/>
  <c r="K80" i="9" s="1"/>
  <c r="I81" i="9"/>
  <c r="K81" i="9" s="1"/>
  <c r="I82" i="9"/>
  <c r="K82" i="9" s="1"/>
  <c r="I83" i="9"/>
  <c r="K83" i="9" s="1"/>
  <c r="I84" i="9"/>
  <c r="K84" i="9" s="1"/>
  <c r="I85" i="9"/>
  <c r="K85" i="9" s="1"/>
  <c r="I86" i="9"/>
  <c r="K86" i="9" s="1"/>
  <c r="I87" i="9"/>
  <c r="K87" i="9" s="1"/>
  <c r="I88" i="9"/>
  <c r="K88" i="9" s="1"/>
  <c r="I89" i="9"/>
  <c r="K89" i="9" s="1"/>
  <c r="I90" i="9"/>
  <c r="K90" i="9" s="1"/>
  <c r="I91" i="9"/>
  <c r="K91" i="9" s="1"/>
  <c r="I92" i="9"/>
  <c r="K92" i="9" s="1"/>
  <c r="I60" i="9"/>
  <c r="I52" i="9"/>
  <c r="K52" i="9" s="1"/>
  <c r="I51" i="9"/>
  <c r="I49" i="9"/>
  <c r="I48" i="9"/>
  <c r="K48" i="9" s="1"/>
  <c r="I17" i="9"/>
  <c r="K17" i="9" s="1"/>
  <c r="I13" i="9"/>
  <c r="I14" i="9"/>
  <c r="I12" i="9"/>
  <c r="I74" i="70"/>
  <c r="I72" i="70"/>
  <c r="K72" i="70" s="1"/>
  <c r="I51" i="70"/>
  <c r="K22" i="70"/>
  <c r="I102" i="70"/>
  <c r="K102" i="70" s="1"/>
  <c r="I103" i="70"/>
  <c r="I18" i="9"/>
  <c r="K18" i="9" s="1"/>
  <c r="I20" i="9"/>
  <c r="I21" i="9"/>
  <c r="I22" i="9"/>
  <c r="I23" i="9"/>
  <c r="I24" i="9"/>
  <c r="I25" i="9"/>
  <c r="I26" i="9"/>
  <c r="I27" i="9"/>
  <c r="I28" i="9"/>
  <c r="K28" i="9" s="1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D96" i="70"/>
  <c r="I73" i="70"/>
  <c r="I75" i="70"/>
  <c r="I76" i="70"/>
  <c r="I77" i="70"/>
  <c r="I78" i="70"/>
  <c r="I79" i="70"/>
  <c r="I80" i="70"/>
  <c r="I81" i="70"/>
  <c r="I82" i="70"/>
  <c r="I83" i="70"/>
  <c r="I84" i="70"/>
  <c r="I85" i="70"/>
  <c r="I86" i="70"/>
  <c r="I87" i="70"/>
  <c r="I88" i="70"/>
  <c r="I89" i="70"/>
  <c r="I90" i="70"/>
  <c r="I91" i="70"/>
  <c r="I92" i="70"/>
  <c r="I93" i="70"/>
  <c r="I94" i="70"/>
  <c r="I95" i="70"/>
  <c r="I64" i="70"/>
  <c r="K64" i="70" s="1"/>
  <c r="I61" i="70"/>
  <c r="K61" i="70" s="1"/>
  <c r="K62" i="70" s="1"/>
  <c r="I52" i="70"/>
  <c r="K52" i="70" s="1"/>
  <c r="I53" i="70"/>
  <c r="I54" i="70"/>
  <c r="K54" i="70" s="1"/>
  <c r="I55" i="70"/>
  <c r="K55" i="70" s="1"/>
  <c r="I56" i="70"/>
  <c r="K56" i="70" s="1"/>
  <c r="I57" i="70"/>
  <c r="K57" i="70" s="1"/>
  <c r="I58" i="70"/>
  <c r="K58" i="70" s="1"/>
  <c r="I34" i="70"/>
  <c r="K34" i="70" s="1"/>
  <c r="I35" i="70"/>
  <c r="K35" i="70" s="1"/>
  <c r="I36" i="70"/>
  <c r="K36" i="70" s="1"/>
  <c r="I37" i="70"/>
  <c r="K37" i="70" s="1"/>
  <c r="I38" i="70"/>
  <c r="K38" i="70" s="1"/>
  <c r="I39" i="70"/>
  <c r="K39" i="70" s="1"/>
  <c r="I40" i="70"/>
  <c r="K40" i="70" s="1"/>
  <c r="I41" i="70"/>
  <c r="K41" i="70" s="1"/>
  <c r="I42" i="70"/>
  <c r="K42" i="70" s="1"/>
  <c r="I43" i="70"/>
  <c r="K43" i="70" s="1"/>
  <c r="I44" i="70"/>
  <c r="K44" i="70" s="1"/>
  <c r="I45" i="70"/>
  <c r="K45" i="70" s="1"/>
  <c r="I46" i="70"/>
  <c r="K46" i="70" s="1"/>
  <c r="I47" i="70"/>
  <c r="K47" i="70" s="1"/>
  <c r="I48" i="70"/>
  <c r="K48" i="70" s="1"/>
  <c r="I33" i="70"/>
  <c r="I23" i="70"/>
  <c r="I24" i="70"/>
  <c r="I25" i="70"/>
  <c r="I26" i="70"/>
  <c r="I27" i="70"/>
  <c r="I28" i="70"/>
  <c r="I14" i="70"/>
  <c r="I15" i="70"/>
  <c r="I16" i="70"/>
  <c r="I17" i="70"/>
  <c r="I18" i="70"/>
  <c r="I19" i="70"/>
  <c r="I15" i="9" l="1"/>
  <c r="I105" i="9"/>
  <c r="I93" i="9"/>
  <c r="K60" i="9"/>
  <c r="K93" i="9" s="1"/>
  <c r="I59" i="70"/>
  <c r="I49" i="70"/>
  <c r="K51" i="70"/>
  <c r="I62" i="70"/>
  <c r="I96" i="70"/>
  <c r="Q97" i="70" s="1"/>
  <c r="D128" i="9"/>
  <c r="D19" i="9" l="1"/>
  <c r="K20" i="9"/>
  <c r="E46" i="9"/>
  <c r="F46" i="9"/>
  <c r="G46" i="9"/>
  <c r="H46" i="9"/>
  <c r="J46" i="9"/>
  <c r="D15" i="9"/>
  <c r="D65" i="70"/>
  <c r="D59" i="70"/>
  <c r="E59" i="70"/>
  <c r="F59" i="70"/>
  <c r="G59" i="70"/>
  <c r="H59" i="70"/>
  <c r="J59" i="70"/>
  <c r="E31" i="70"/>
  <c r="F31" i="70"/>
  <c r="G31" i="70"/>
  <c r="H31" i="70"/>
  <c r="J31" i="70"/>
  <c r="D31" i="70"/>
  <c r="I31" i="70" l="1"/>
  <c r="D46" i="9"/>
  <c r="I19" i="9"/>
  <c r="J128" i="9"/>
  <c r="I46" i="9" l="1"/>
  <c r="K19" i="9"/>
  <c r="I121" i="9"/>
  <c r="K121" i="9" l="1"/>
  <c r="D103" i="70"/>
  <c r="E103" i="70"/>
  <c r="F103" i="70"/>
  <c r="G103" i="70"/>
  <c r="H103" i="70"/>
  <c r="J103" i="70"/>
  <c r="E96" i="70"/>
  <c r="F96" i="70"/>
  <c r="G96" i="70"/>
  <c r="H96" i="70"/>
  <c r="J96" i="70"/>
  <c r="D62" i="70"/>
  <c r="E62" i="70"/>
  <c r="F62" i="70"/>
  <c r="G62" i="70"/>
  <c r="H62" i="70"/>
  <c r="J62" i="70"/>
  <c r="D49" i="70"/>
  <c r="E49" i="70"/>
  <c r="F49" i="70"/>
  <c r="G49" i="70"/>
  <c r="H49" i="70"/>
  <c r="J49" i="70"/>
  <c r="E128" i="9"/>
  <c r="N127" i="9" s="1"/>
  <c r="F128" i="9"/>
  <c r="O127" i="9" s="1"/>
  <c r="G128" i="9"/>
  <c r="P127" i="9" s="1"/>
  <c r="H128" i="9"/>
  <c r="Q127" i="9" s="1"/>
  <c r="M127" i="9"/>
  <c r="E121" i="9"/>
  <c r="F121" i="9"/>
  <c r="G121" i="9"/>
  <c r="H121" i="9"/>
  <c r="J121" i="9"/>
  <c r="D105" i="9"/>
  <c r="E105" i="9"/>
  <c r="N104" i="9" s="1"/>
  <c r="F105" i="9"/>
  <c r="O104" i="9" s="1"/>
  <c r="G105" i="9"/>
  <c r="H105" i="9"/>
  <c r="J105" i="9"/>
  <c r="M104" i="9"/>
  <c r="D93" i="9"/>
  <c r="E93" i="9"/>
  <c r="N92" i="9" s="1"/>
  <c r="F93" i="9"/>
  <c r="O92" i="9" s="1"/>
  <c r="G93" i="9"/>
  <c r="P92" i="9" s="1"/>
  <c r="H93" i="9"/>
  <c r="J93" i="9"/>
  <c r="M92" i="9"/>
  <c r="E15" i="9"/>
  <c r="F15" i="9"/>
  <c r="F53" i="9" s="1"/>
  <c r="G15" i="9"/>
  <c r="G53" i="9" s="1"/>
  <c r="H15" i="9"/>
  <c r="J15" i="9"/>
  <c r="Q104" i="9"/>
  <c r="I53" i="9"/>
  <c r="D20" i="70"/>
  <c r="D66" i="70" l="1"/>
  <c r="D105" i="70" s="1"/>
  <c r="J53" i="9"/>
  <c r="J135" i="9" s="1"/>
  <c r="E53" i="9"/>
  <c r="E135" i="9" s="1"/>
  <c r="H53" i="9"/>
  <c r="H135" i="9" s="1"/>
  <c r="G135" i="9"/>
  <c r="F135" i="9"/>
  <c r="D53" i="9"/>
  <c r="D135" i="9" s="1"/>
  <c r="K133" i="9"/>
  <c r="K127" i="9"/>
  <c r="K126" i="9"/>
  <c r="D106" i="70" l="1"/>
  <c r="D113" i="70" s="1"/>
  <c r="D114" i="70" s="1"/>
  <c r="K128" i="9"/>
  <c r="R127" i="9" s="1"/>
  <c r="K99" i="9"/>
  <c r="K100" i="9"/>
  <c r="K101" i="9"/>
  <c r="K102" i="9"/>
  <c r="K103" i="9"/>
  <c r="K104" i="9"/>
  <c r="K98" i="9"/>
  <c r="Q92" i="9"/>
  <c r="I59" i="9"/>
  <c r="K59" i="9" s="1"/>
  <c r="C103" i="70"/>
  <c r="K103" i="70"/>
  <c r="N97" i="70"/>
  <c r="O97" i="70"/>
  <c r="P97" i="70"/>
  <c r="M97" i="70"/>
  <c r="K95" i="70"/>
  <c r="K94" i="70"/>
  <c r="K93" i="70"/>
  <c r="K92" i="70"/>
  <c r="K91" i="70"/>
  <c r="K90" i="70"/>
  <c r="K89" i="70"/>
  <c r="K88" i="70"/>
  <c r="K87" i="70"/>
  <c r="K86" i="70"/>
  <c r="K85" i="70"/>
  <c r="K84" i="70"/>
  <c r="K83" i="70"/>
  <c r="K82" i="70"/>
  <c r="K81" i="70"/>
  <c r="K80" i="70"/>
  <c r="K79" i="70"/>
  <c r="K78" i="70"/>
  <c r="K77" i="70"/>
  <c r="K76" i="70"/>
  <c r="K75" i="70"/>
  <c r="K74" i="70"/>
  <c r="K73" i="70"/>
  <c r="K96" i="70" l="1"/>
  <c r="K105" i="9"/>
  <c r="S209" i="70"/>
  <c r="J65" i="70"/>
  <c r="H65" i="70"/>
  <c r="G65" i="70"/>
  <c r="F65" i="70"/>
  <c r="E65" i="70"/>
  <c r="K53" i="70"/>
  <c r="K59" i="70" s="1"/>
  <c r="K33" i="70"/>
  <c r="K32" i="70"/>
  <c r="K30" i="70"/>
  <c r="K29" i="70"/>
  <c r="K28" i="70"/>
  <c r="K27" i="70"/>
  <c r="K26" i="70"/>
  <c r="K25" i="70"/>
  <c r="K24" i="70"/>
  <c r="K23" i="70"/>
  <c r="J20" i="70"/>
  <c r="H20" i="70"/>
  <c r="G20" i="70"/>
  <c r="F20" i="70"/>
  <c r="E20" i="70"/>
  <c r="K19" i="70"/>
  <c r="K18" i="70"/>
  <c r="K17" i="70"/>
  <c r="K16" i="70"/>
  <c r="K15" i="70"/>
  <c r="K14" i="70"/>
  <c r="K13" i="70"/>
  <c r="K12" i="70"/>
  <c r="K21" i="9"/>
  <c r="K22" i="9"/>
  <c r="K23" i="9"/>
  <c r="K24" i="9"/>
  <c r="K25" i="9"/>
  <c r="K26" i="9"/>
  <c r="K27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13" i="9"/>
  <c r="K14" i="9"/>
  <c r="K12" i="9"/>
  <c r="K31" i="70" l="1"/>
  <c r="K20" i="70"/>
  <c r="I20" i="70"/>
  <c r="I65" i="70"/>
  <c r="I66" i="70" s="1"/>
  <c r="E66" i="70"/>
  <c r="E105" i="70" s="1"/>
  <c r="K46" i="9"/>
  <c r="K49" i="9"/>
  <c r="I135" i="9"/>
  <c r="K15" i="9"/>
  <c r="H66" i="70"/>
  <c r="H105" i="70" s="1"/>
  <c r="J66" i="70"/>
  <c r="J105" i="70" s="1"/>
  <c r="J106" i="70" s="1"/>
  <c r="F66" i="70"/>
  <c r="F105" i="70" s="1"/>
  <c r="G66" i="70"/>
  <c r="G105" i="70" s="1"/>
  <c r="K49" i="70"/>
  <c r="M54" i="9"/>
  <c r="K51" i="9"/>
  <c r="N54" i="9"/>
  <c r="O54" i="9"/>
  <c r="P54" i="9"/>
  <c r="Q54" i="9"/>
  <c r="R54" i="9"/>
  <c r="I105" i="70" l="1"/>
  <c r="L105" i="70" s="1"/>
  <c r="K65" i="70"/>
  <c r="K66" i="70" s="1"/>
  <c r="L64" i="70"/>
  <c r="J113" i="70"/>
  <c r="J114" i="70" s="1"/>
  <c r="H106" i="70"/>
  <c r="H113" i="70" s="1"/>
  <c r="H114" i="70" s="1"/>
  <c r="F106" i="70"/>
  <c r="F113" i="70" s="1"/>
  <c r="F114" i="70" s="1"/>
  <c r="G106" i="70"/>
  <c r="G113" i="70" s="1"/>
  <c r="G114" i="70" s="1"/>
  <c r="E106" i="70"/>
  <c r="K53" i="9"/>
  <c r="K135" i="9" s="1"/>
  <c r="O65" i="70"/>
  <c r="R65" i="70"/>
  <c r="Q65" i="70"/>
  <c r="P65" i="70"/>
  <c r="N65" i="70"/>
  <c r="M65" i="70"/>
  <c r="E209" i="70"/>
  <c r="N71" i="70" s="1"/>
  <c r="G209" i="70"/>
  <c r="P71" i="70" s="1"/>
  <c r="M71" i="70"/>
  <c r="F209" i="70"/>
  <c r="O71" i="70" s="1"/>
  <c r="J209" i="70"/>
  <c r="R71" i="70" s="1"/>
  <c r="H209" i="70"/>
  <c r="Q71" i="70" s="1"/>
  <c r="S65" i="70" l="1"/>
  <c r="K105" i="70"/>
  <c r="D116" i="70" s="1"/>
  <c r="M105" i="70"/>
  <c r="K106" i="70"/>
  <c r="D118" i="70" s="1"/>
  <c r="D117" i="70"/>
  <c r="E113" i="70"/>
  <c r="E114" i="70" s="1"/>
  <c r="I106" i="70"/>
  <c r="S54" i="9"/>
  <c r="I209" i="70"/>
  <c r="K209" i="70"/>
  <c r="S71" i="70" s="1"/>
  <c r="K113" i="70" l="1"/>
  <c r="K114" i="70" s="1"/>
  <c r="I113" i="70"/>
  <c r="I114" i="70" s="1"/>
  <c r="L106" i="70"/>
  <c r="M106" i="70" s="1"/>
</calcChain>
</file>

<file path=xl/comments1.xml><?xml version="1.0" encoding="utf-8"?>
<comments xmlns="http://schemas.openxmlformats.org/spreadsheetml/2006/main">
  <authors>
    <author>Автор</author>
  </authors>
  <commentList>
    <comment ref="B6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Александрова Евгения Сергеевна: Изменено название мероприятия до 2021 года:
</t>
        </r>
        <r>
          <rPr>
            <sz val="9"/>
            <color indexed="81"/>
            <rFont val="Tahoma"/>
            <family val="2"/>
            <charset val="204"/>
          </rPr>
          <t xml:space="preserve">Автоматизация ПНС, установка расходомеров для организации учета расходов воды по зонам, замена ОДПУ 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7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190 п.м.</t>
        </r>
      </text>
    </comment>
  </commentList>
</comments>
</file>

<file path=xl/sharedStrings.xml><?xml version="1.0" encoding="utf-8"?>
<sst xmlns="http://schemas.openxmlformats.org/spreadsheetml/2006/main" count="526" uniqueCount="320">
  <si>
    <t>№
п/п</t>
  </si>
  <si>
    <t>Наименование мероприятия</t>
  </si>
  <si>
    <t>Всего</t>
  </si>
  <si>
    <t>ВОДОСНАБЖЕНИЕ</t>
  </si>
  <si>
    <t>1.1.</t>
  </si>
  <si>
    <t>1.2.</t>
  </si>
  <si>
    <t>1.3.</t>
  </si>
  <si>
    <t>1.4.</t>
  </si>
  <si>
    <t>1.5.</t>
  </si>
  <si>
    <t>Итого:</t>
  </si>
  <si>
    <t>2.</t>
  </si>
  <si>
    <t>Круглосуточная, бесперебойная подача воды потребителям</t>
  </si>
  <si>
    <t>Аварийность на водопроводных сетях</t>
  </si>
  <si>
    <t>3.1.</t>
  </si>
  <si>
    <t>3.4.</t>
  </si>
  <si>
    <t>4.</t>
  </si>
  <si>
    <t>Удельное энергопотребление по системе водоснабжения</t>
  </si>
  <si>
    <t>4.3.</t>
  </si>
  <si>
    <t>5.</t>
  </si>
  <si>
    <t>Потери воды</t>
  </si>
  <si>
    <t>5.1.</t>
  </si>
  <si>
    <t>Итого по водоснабжению:</t>
  </si>
  <si>
    <t>ВОДООТВЕДЕНИЕ</t>
  </si>
  <si>
    <t>6.</t>
  </si>
  <si>
    <t>Соответствие очищенных сточных вод, сбрасываемых в водный объект, действующим нормативам</t>
  </si>
  <si>
    <t>6.1.</t>
  </si>
  <si>
    <t>7.</t>
  </si>
  <si>
    <t>Площадь иловых карт</t>
  </si>
  <si>
    <t>7.1.</t>
  </si>
  <si>
    <t>8.</t>
  </si>
  <si>
    <t>Число неисправностей (засоров) на сетях водоотведения</t>
  </si>
  <si>
    <t>8.7.</t>
  </si>
  <si>
    <t>8.8.</t>
  </si>
  <si>
    <t>8.9.</t>
  </si>
  <si>
    <t>8.10.</t>
  </si>
  <si>
    <t>8.11.</t>
  </si>
  <si>
    <t>8.12.</t>
  </si>
  <si>
    <t>Итого по водоотведению:</t>
  </si>
  <si>
    <t>Всего по водоснабжению и водоотведению:</t>
  </si>
  <si>
    <t>8.13.</t>
  </si>
  <si>
    <t>8.14.</t>
  </si>
  <si>
    <t>3.</t>
  </si>
  <si>
    <t>ПИР и СМР. Реконструкция ГКНС (инв. №10000470)  с заменой оборудования и автоматизацией</t>
  </si>
  <si>
    <t>Мероприятия по защите централизованных систем водоснабжения от угроз техногенного, природного характера и террористических актов, по предотвращению возникновения аварийных ситуаций, снижению риска и смягчению последствий чрезвычайных ситуаций.</t>
  </si>
  <si>
    <t>3.6.</t>
  </si>
  <si>
    <t>9.</t>
  </si>
  <si>
    <t>9.1.</t>
  </si>
  <si>
    <t>7.2.</t>
  </si>
  <si>
    <t>3.7.</t>
  </si>
  <si>
    <t>№ п/п</t>
  </si>
  <si>
    <t>Реконструкция магистральных водоводов от ВПС-9</t>
  </si>
  <si>
    <t>7.5.</t>
  </si>
  <si>
    <t>2.4.</t>
  </si>
  <si>
    <t>ПИР и СМР. СПИВ на ВПС-8 с двухсекционным резервуаром-отстойником и встроенным машинным залом, 3 площадками подсушивания осадка, системой самотечных и напорных сетей, КНС перекачки технологических и хозяйственно-бытовых стоков в городскую канализацию, внеплощадочной напорной канализацией</t>
  </si>
  <si>
    <t>ПИР и СМР. СПИВ на ВПС-12 с двухсекционным резервуаром-отстойником и встроенным машинным залом, 3 площадками подсушивания осадка, системой самотечных и напорных сетей, КНС перекачки технологических и хозяйственно-бытовых стоков в городскую канализацию, внеплощадочной напорной канализацией</t>
  </si>
  <si>
    <t>ПИР и СМР. Строительство новой ПНС для потребителей, расположенных по улицам Ворошилова, 121 стрелковой дивизии, Летчика Колесниченко, Карла Либкнехта, Депутатская (замещение ведомственной ПНС по ул. Ворошилова, 19н)</t>
  </si>
  <si>
    <t>ПИР и СМР. Строительство водопровода по переключению на централизованную систему водоснабжения потребителей, получающих холодное водоснабжение от локальных источников водоснабжения, принадлежащих ОАО «РЖД» (мкр. 1 Мая, мкр. Придонской)</t>
  </si>
  <si>
    <t>ПИР и СМР. Вынос водоводов, Д = 600 мм и Д = 1000 мм, из-под насыпи (существующая глубина заложения до 10 м) на участке от ПС-14 до БСМП, L = 1000 п.м</t>
  </si>
  <si>
    <t xml:space="preserve">ПИР и СМР. Реконструкция ПС-5  </t>
  </si>
  <si>
    <t>ПИР и СМР. Строительство сооружений доочистки с внедрением реагентного удаления фосфатов</t>
  </si>
  <si>
    <t>ПИР и СМР. Установка приборов учета качества сточных вод</t>
  </si>
  <si>
    <t>ПИР и СМР. Реконструкция коллектора, Д = 1200, L = 5800 п.м, от ГКНС до ЛОС</t>
  </si>
  <si>
    <t>ПИР и СМР. Реконструкция и строительство напорных канализационных коллекторов от КНС-38 (ул. Мазлумова, 2н)</t>
  </si>
  <si>
    <t>ПИР и СМР. Строительство новой ГКНС</t>
  </si>
  <si>
    <t>ПИР и СМР. Реконструкция канализационного коллектора, L = 2452 п.м, Д = 800-1000 мм, на Д = 1000 мм по ул. Землячки, 9-11, по ул. Витрука, вдоль Ленинского пр-кта до ул. 25 Января, 72</t>
  </si>
  <si>
    <t>ПИР. Инженерно-экологические изыскания. Разработка проекта «Рекультивация иловых карт мкр. Тенистый, ул. Лазурная»</t>
  </si>
  <si>
    <t>Строительство водовода, L ≈ 465 м, Д = 500 мм по ул. Советская – ул. Бурденко от водовода, Д = 500 мм, по ул. Цветущая до водовода, Д = 600 мм, по ул. Транспортная</t>
  </si>
  <si>
    <t>Реконструкция (модернизация) водовода, L ≈ 1300 м, Д = 300-450 мм, на Д = 500 мм по ул. Шишкова – ул. 45 стрелковой дивизии от водовода, Д = 1000 мм, по ул. Беговая – ул. Ипподромная до водовода, Д = 600 мм, по ул. Транспортная</t>
  </si>
  <si>
    <t>Реконструкция водовода, L = 1,3 км, Д = 100-300 мм, на Д = 300 мм по ул. 9 Января ‒ пр-кт Труда от водовода, Д = 1000 мм, по ул. Керамическая до ул. Солнечная</t>
  </si>
  <si>
    <t>Реконструкция водовода, L = 9 км, Д = 500-600 мм, на Д = 700 мм по Ленинскому пр-кту ‒ ул. Лебедева от водовода, Д = 700 мм, Ленинский пр-кт, 158/2, до водовода, Д = 500 мм по ул. Новосибирская</t>
  </si>
  <si>
    <t>Реконструкция (модернизация) хлораторной ВПС-8 с переводом на гипохлорит</t>
  </si>
  <si>
    <t>Перекладка бестраншейным методом канализационной линии, Ду = 400 мм, расположенной на ул. Озерная (от КК 103, 50/104, 08/101, 56/100, 51 до главного левобережного коллектора, Ду = 1500 мм), L = 150 п.м, с выносом ее с территории земельного участка объекта капитального строительства (ул. Ленинградская, 50), увеличением условного диаметра до Ду = 600 мм и переключением существующих абонентов</t>
  </si>
  <si>
    <t>Перекладка бестраншейным методом канализационной линии, Ду = 400 мм, расположенной по пер. Мостостроителей (от ул. Ленинградская до многоквартирного дома № 7 по пер. Мостостроителей), L = 155 п.м, с увеличением условного диаметра до Ду = 600 мм, с переключением существующих абонентов</t>
  </si>
  <si>
    <t>Прокладка бестраншейным методом канализационной линии, Ду = 1000 мм, от перекладываемой канализационной линии, Ду = 600 мм (у многоквартирного дома № 7 по пер. Мостостроителей), L = 160 п.м, с подключением (технологическим присоединением) в главный левобережный коллектор, Ду = 2000 мм, со строительством в месте подключения (технологического присоединения) железобетонной камеры</t>
  </si>
  <si>
    <t xml:space="preserve">Перекладка бестраншейным методом канализационной линии, Ду = 300 мм, расположенной по пер. Мостостроителей, L =  5 п.м, с подключением (технологическим присоединением) в прокладываемую канализационную линию, Ду = 1000 мм (у многоквартирного дома № 7 по пер. Мостостроителей) </t>
  </si>
  <si>
    <t xml:space="preserve">Реконструкция первичного отстойника № 8 </t>
  </si>
  <si>
    <t xml:space="preserve">Реконструкция вторичного отстойника № 5 </t>
  </si>
  <si>
    <t xml:space="preserve">Реконструкция первичного отстойника № 2 </t>
  </si>
  <si>
    <t xml:space="preserve">Реконструкция вторичного отстойника № 8 </t>
  </si>
  <si>
    <t xml:space="preserve">Реконструкция вторичного отстойника № 1 </t>
  </si>
  <si>
    <t xml:space="preserve">Реконструкция вторичного отстойника № 4 </t>
  </si>
  <si>
    <t>Реконструкция коллектора, L ≈ 680 м, Д = 200-250-400 мм, на Д = 400 мм от камеры гашения по пер. Здоровья до к/коллектора, Д = 1840 мм по Рабочему пр-кту</t>
  </si>
  <si>
    <t>Строительство к/коллектора по ул. 9 Января, Д = 500 мм, L ≈ 1.8 км, от ул. Машиностроителей до ГПК, Д = 2000 мм</t>
  </si>
  <si>
    <t>Реконструкция к/коллектора по ул. Солнечная, L ≈ 100 м, Д = 300 мм, на Д = 400 мм от реконструируемого к/коллектора, Д = 600 мм, по ул. Солнечная до ж/д, ул. Солнечная,11</t>
  </si>
  <si>
    <t>Реконструкция к/коллектора по ул. Солнечная, L ≈ 1500 м, Д = 500 мм, на Д = 600 мм от реконструируемого к/коллектора, Д = 400 мм, по ул. Солнечная до существующего к/коллектора, Д = 1840 мм по ул. Ведугская</t>
  </si>
  <si>
    <t>Реконструкция к/коллектора, L = 750 м, Д = 400-500 мм, на Д = 600 мм от участка застройки по пер. Ольховый до ГЛК, Д = 2000 мм</t>
  </si>
  <si>
    <t>Реконструкция к/коллектора по пр-кту Труда, L ≈ 350 м, Д = 200 мм, на Д = 300 мм от ж/д, пр-кт Труда,141, до существующего к/коллектора, Д = 500 мм, пр-кт Труда,159</t>
  </si>
  <si>
    <t>Реконструкция КНС-31 с напорными коллекторами 2Д = 250 мм на 2Д = 300 мм, L ≈ 7 км</t>
  </si>
  <si>
    <t>ПИР, СМР. Строительство к/сетей и сооружений в мкр. Репное, L ≈ 32 км</t>
  </si>
  <si>
    <t>ПИР, СМР. Строительство к/сетей и сооружений в мкр. Боровое, L ≈ 25 км</t>
  </si>
  <si>
    <t>ПИР и СМР. Строительство и реконструкция внутриплощадочных самотечных к/сетей квартала, ограниченного улицами: пер. Серафимовича – пер. Морской – пер. Севастопольский – ул. Багратиона – ул. Димитрова, L ≈ 8,8 км</t>
  </si>
  <si>
    <t>Реконструкция коллектора, L ≈ 360 м, Д = 400 мм, на Д = 500 мм от ул. Транспортная, 79 до коллектора, Д = 500 мм по ул. Транспортная, 6</t>
  </si>
  <si>
    <t>3.9.</t>
  </si>
  <si>
    <t>2.5.</t>
  </si>
  <si>
    <t>ПИР и СМР Реконструкция кабельных линий 6 кВ ВПС-4/3 по ул. Ломоносова.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</si>
  <si>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</si>
  <si>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</si>
  <si>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</si>
  <si>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</si>
  <si>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</si>
  <si>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</si>
  <si>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</si>
  <si>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</si>
  <si>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ПИР и СМР. Реконструкция водопроводных сетей по ул. Циолковского, Д=500 мм,  L≈1120 м.п.</t>
  </si>
  <si>
    <t>ПИР и СМР. Реконструкция и вынос водопроводных сетей по ул. Новосибирская Д=200 мм. L≈335 м.п.</t>
  </si>
  <si>
    <t>ПИР и СМР. Реконструкция водопроводных сетей мкр. Подгорное, Д=1000 мм,  L≈5000 м.п.</t>
  </si>
  <si>
    <t>ПИР и СМР. Реконструкция водопроводных сетей по ул.Артамонова, Д=700 мм,  L≈350 м.п.</t>
  </si>
  <si>
    <t>ПИР и СМР. Реконструкция водопроводных сетей по ул.Перехоровича от ул.Л.Шевцовой до пр-т Патриотов, Д=600 мм,  L≈1180 м.п.</t>
  </si>
  <si>
    <t>8.16.</t>
  </si>
  <si>
    <t>ПИР и СМР. Реконструкция водопроводных сетей по пр-т Революции от ул.Карла Маркса до ул. Степана Разина, Д=225-315 мм,  L≈ 2840м.п., с переключением абонентов</t>
  </si>
  <si>
    <t>ПИР и СМР. Реконструкция канализационных  сетей по пр-т Революции, Д=450 мм,  L≈ 800м.п., с переключением абонентов</t>
  </si>
  <si>
    <t>ПИР и СМР по переключению на централизованную систему водоснабжения потребителей  по адресу ул.Комарова,10,12,14,16</t>
  </si>
  <si>
    <t>8.17.</t>
  </si>
  <si>
    <t>ПИР и СМР.  Изменение технологической схемы подключения   потребителей, расположенных по адресу ул. Пешестрелецкая д.56, к сетям водоотведения</t>
  </si>
  <si>
    <t>Автоматизация ПНС, оснащение ЦДС цифровыми программными продуктами, оборудованием для ситуационного центра и техническим перевооружением коммуникационных сетей для целей сбора, обработки и консолидации данных</t>
  </si>
  <si>
    <t xml:space="preserve">Реконструкция к/коллектора по ул. Загородная, L ≈ 1,1 км, Д = 300-400-500 мм, на Д = 600 мм от ж/д, ул. Загородная,47, до пер. Рамонский </t>
  </si>
  <si>
    <t>ПИР и СМР. Реконструкция  водовода  Д=1000 мм, L≈3600 п.м  по адресу:  ул.Антонова Овсеенко</t>
  </si>
  <si>
    <t>ПИР и СМР. Реконструкция  водопроводной сети Д=700 мм,L≈1100 п.м  по адресу:  ул. Остроухова от ул. Л.Новгородская до ул. Солнечная</t>
  </si>
  <si>
    <t>ПИР и СМР.Реконструкция  водовода  Д=600 мм,L≈500 п.м  по адресу:  ул. Карпинского</t>
  </si>
  <si>
    <t>ПИР и СМР. Реконструкция коллектора  Д=400 мм ,L≈ 145 п.м  по адресу:  ул.Героев Хасана</t>
  </si>
  <si>
    <t xml:space="preserve">СМР. Реконструкция канализационной линии по ул. Геофизическая (ул. Мазлумова) до КНС-20, Д = 900 мм, L = 1602 м </t>
  </si>
  <si>
    <t xml:space="preserve">СМР. Реконструкция системы водоотведения квартала, ограниченного улицами: Красный Октябрь – пер. Отличников – Иркутская – Циолковского, со строительством 2 КНС, самотечных и напорных канализационных линий </t>
  </si>
  <si>
    <t xml:space="preserve">ПИР. Реконструкция системы водоотведения квартала, ограниченного улицами: Красный Октябрь – пер. Отличников – Иркутская – Циолковского, со строительством 2 КНС, самотечных и напорных канализационных линий </t>
  </si>
  <si>
    <t>ПИР и СМР. Водопроводные сети мкр.Репное L≈6000 п.м.</t>
  </si>
  <si>
    <t>Реконструкция на  КНС-20</t>
  </si>
  <si>
    <t>Реконструкция на  КНС-54</t>
  </si>
  <si>
    <t>Реконструкция на  КНС-19</t>
  </si>
  <si>
    <t>Реконструкция на  КНС-24</t>
  </si>
  <si>
    <t>Реконструкция (модернизация) хлораторной ВПС-11 с переводом на гипохлорит</t>
  </si>
  <si>
    <t>ПИР и СМР. Реконструкция песковых площадок</t>
  </si>
  <si>
    <t xml:space="preserve">Врезки в водопроводные сети </t>
  </si>
  <si>
    <t>2.6.</t>
  </si>
  <si>
    <t>2.7.</t>
  </si>
  <si>
    <t>2.8.</t>
  </si>
  <si>
    <t>2.9.</t>
  </si>
  <si>
    <t>2.10.</t>
  </si>
  <si>
    <t>2.11.</t>
  </si>
  <si>
    <t xml:space="preserve"> Создание систем охраны периметра  ПС, ВПС</t>
  </si>
  <si>
    <t xml:space="preserve">ПИР и СМР. Реконструкция напорных водоводов, Д = 1000 мм, от ВПС-11/2 до ВПС-11/3, L≈6,8 км. </t>
  </si>
  <si>
    <t>ПИР.СМР. Реконструкция водопроводных сетей, от ВК дома № 32 по ул. Грузинская до ВК дома № 1 по Маклокскому проезду и водопровод Д=100 от ВК дома № 1  по Маклокскому проезду до ВК дома № 10 по Маклокскому проезду Д100-150мм,L=539п.м</t>
  </si>
  <si>
    <t>8.18.</t>
  </si>
  <si>
    <t>8.19.</t>
  </si>
  <si>
    <t>8.20.</t>
  </si>
  <si>
    <t>8.21.</t>
  </si>
  <si>
    <t xml:space="preserve">ПИР и СМР.РеконструкцияПНС ул. 45 Стрелковой дивизии, 62п  50 м3.час </t>
  </si>
  <si>
    <t xml:space="preserve">ПИР и СМР. Реконструкция ПНС ул. Урывского, 3 100 м3.час </t>
  </si>
  <si>
    <t xml:space="preserve">ПИР и СМР. Реконструкция ПНС ул. Конструкторов, 62П  50 м3.час </t>
  </si>
  <si>
    <t xml:space="preserve">ПИР и СМР. Реконструкция ПНС ул. Красноармейская,15 12,5 м3.час </t>
  </si>
  <si>
    <t>8.22.</t>
  </si>
  <si>
    <t>8.23.</t>
  </si>
  <si>
    <t>8.24.</t>
  </si>
  <si>
    <t>8.25.</t>
  </si>
  <si>
    <t>ПИР и СМР. Реконструкция канализационных сетей по ул. Карла Либкнехта,ул. Ворошилова, ул. Депутатская, L=717 п.м</t>
  </si>
  <si>
    <t xml:space="preserve">Соответствие питьевой воды, подаваемой в городскую сеть, требованиям СанПиН  1.2.3685-21 </t>
  </si>
  <si>
    <t xml:space="preserve"> ПИР и СМР. Реконструкция ПНС ул. Небольсина, 21п 200 м3.час </t>
  </si>
  <si>
    <t xml:space="preserve">ПИР и СМР.Реконструкция ПНС ул. 9 Января,91к, пом.3  20 м3.час </t>
  </si>
  <si>
    <t>8.26.</t>
  </si>
  <si>
    <t>8.27.</t>
  </si>
  <si>
    <t>ПИР и СМР. Реконструкция канализационного коллектора Д=800мм от ул. Циолковского д.129 до Набережной авиастроителей протяжённостью 3050 п.м.</t>
  </si>
  <si>
    <t>КС</t>
  </si>
  <si>
    <t>Перебуривание скважин</t>
  </si>
  <si>
    <t>ПИР и СМР. Реконструкция водопроводной сети ул. 9 Января, ул. Семилукская, ул. Краснодонская, водопровод к домам 145, 149, 151, 153, 157, 159, 167, 173 по ул. 9 Января, 8, 10, 12 по ул. Семилукская, 10 по ул. Краснодонская и котельной напротив дома 11 по ул. Семилукская, D=50,100 мм. L≈586 п.м.</t>
  </si>
  <si>
    <t>ПИР и СМР. Реконструкция водопроводной сети пер. Анненский, 1а D=100мм. L≈240 п.м.</t>
  </si>
  <si>
    <t>ПИР и СМР. Реконструкция водопроводной сети от ВК-33 по ул. 6 Стрелковой Дивизии до ВК/50, D=40,75,100,200мм. L≈826п.м.</t>
  </si>
  <si>
    <t>ПИР и СМР. Реконструкция водопроводной сети мкр. Никольское, ул. Ковтуна D=150мм. L≈ 418 п.м.</t>
  </si>
  <si>
    <t>ПИР и СМР. Реконструкция водопроводной сети от д. 9 до д. 42 по ул. Песочная  D=100мм. L≈ 207 п.м.</t>
  </si>
  <si>
    <t>ПИР и СМР. Реконструкция водопроводной сети от ВК д. 141 по ул. Арбатская до ВК  д. 35 по ул. Весны D=110мм. L≈ 402 п.м.</t>
  </si>
  <si>
    <t>ПИР и СМР.  Реконструкция водопроводных сетей от ул. Карла Либкнехта до ул. Летчика Колесниченк д.42, D=200 мм. L≈174 п.м.</t>
  </si>
  <si>
    <t>ПИР и СМР.  Реконструкция водопроводных сетей ул. Рижская, D=100,200,300 мм. L≈458,5 п.м.</t>
  </si>
  <si>
    <t>8.28.</t>
  </si>
  <si>
    <t>8.29.</t>
  </si>
  <si>
    <t>8.30.</t>
  </si>
  <si>
    <t>8.31.</t>
  </si>
  <si>
    <t>8.32.</t>
  </si>
  <si>
    <t>ПИР и СМР.  Реконструкция канализационных сетей от КК ул. Машиностроителей д.62,64 до КК  ул. Машиностроителей д.50 от КК по ул. Машиностроителей д.56,58 до КК на ул. Машиностроителей д.54 D=150мм. L≈200 п.м.</t>
  </si>
  <si>
    <t>ПИР и СМР.  Реконструкция канализационной сети от д.7 по ул. Р.Беляевой до КК по ул. П.Осипенко, D=200мм. L≈275 п.м.</t>
  </si>
  <si>
    <t>ПИР и СМР.  Реконструкция канализационной сети от КК ул. 9 Января д.89 до ул. 9 Января д.91, D=150мм. L≈104 п.м.</t>
  </si>
  <si>
    <t>ПИР и СМР.  Реконструкция канализационной сети от  КК пр. Труда д.26  до КК у пр. Труда д.16, D=150  мм. L≈68,6 п.м.</t>
  </si>
  <si>
    <t>ПИР и СМР.  Реконструкция канализационных сетей районе жилых домов по ул. Димитрова д.126,130,130а,132,134,136,136а D= 200 мм. L≈678 п.м.</t>
  </si>
  <si>
    <t>Вывод из эксплуатации, самотечного канализационного коллектора д-600 мм по ул. Димитрова от ул. Базовая до ул. Серова,  L≈1500 п.м. с восстановлением благоустройства</t>
  </si>
  <si>
    <t>ПИР и СМР. Реконструкция канализационной линии Д-1000 мм L≈170 п.м. по адресу ул. Б. Роща, от д.2Б до д.6</t>
  </si>
  <si>
    <t>ПИР и СМР. Реконструкция канализационных сетей по  ул. Серафимовича, Д150,L=35,5 п.м</t>
  </si>
  <si>
    <t>ПИР и СМР. Реконструкция канализационных сетей  по ул. Суворова,ул. Одинцова Д150-200мм,L=218п.м</t>
  </si>
  <si>
    <t>ПИР и СМР. Реконструкция канализационных сетей  по ул. Острогожская,L=713,5 п.м</t>
  </si>
  <si>
    <t>ПИР и СМР. Реконструкция канализационных сетей  по ул. Циолковского,ул. Айвазовского Д150-200мм,L=285,5 п.м</t>
  </si>
  <si>
    <t>ПИР и СМР. Реконструкция канализационных сетей по  ул. Володарского, L=56 п.м</t>
  </si>
  <si>
    <t>ПИР и СМР. Реконструкция канализационных сетей по  ул. Переверткина, Д150мм, L=287,5 п.м</t>
  </si>
  <si>
    <t>ПИР и СМР. Реконструкция КНС  пер. Здоровья, д. 90о</t>
  </si>
  <si>
    <t>ПИР и СМР. Реконструкция КНС  ул. 9 Января, д. 304н</t>
  </si>
  <si>
    <t>ПИР и СМР. Реконструкция КНС ул. Ломоносова, д. 114/24н</t>
  </si>
  <si>
    <t>ПИР и СМР. Реконструкция КНС ул. 9 Января, д. 233/31</t>
  </si>
  <si>
    <t>ПИР и СМР. Реконструкция КНС ул. 9 Января, д. 241/13</t>
  </si>
  <si>
    <t>ПИР и СМР. Строительство и реконструкция водопроводных сетей мкр. Подклетное, Д=100-150 мм,  L≈8000 м.п.</t>
  </si>
  <si>
    <t>Строительство сооружений водоотведения промывных и дренажных вод на ВПС-4 и СПИВ на ВПС-11</t>
  </si>
  <si>
    <t>ПИР. Реконструкция системы водоотведения мкр. Тепличный с реконструкцией КНС мощностью 3000 куб. м/сут., с переключением 2 напорных ниток к/сетей, L = 60 п.м. и самотечной линии, Д = 500 мм, L = 25 п.м.</t>
  </si>
  <si>
    <t>СМР. Реконструкция системы водоотведения мкр. Тепличный с реконструкцией КНС мощностью 3000 куб. м/сут., с переключением 2 напорных ниток к/сетей, L = 60 п.м. и самотечной линии, Д = 500 мм, L = 25 п.м.</t>
  </si>
  <si>
    <t>СМР. Реконструкция канализационной линии по ул. Дорожная, Д = 800/1000 мм, L = 2982 м</t>
  </si>
  <si>
    <t>ПИР. Монтаж закрытых  коллекторов выпуска очищенной сточной воды, L ≈ 3120 м, в две ветки на ПОС, предусмотреть незатопляемый береговой выпуск</t>
  </si>
  <si>
    <t xml:space="preserve">Модернизация КНС </t>
  </si>
  <si>
    <t>Приобретение основных средств (технологическое оборудование, автотранспорт, спецтехника, сварочное оборудование, средства малой механизации) для системы водоснабжения</t>
  </si>
  <si>
    <t>Приобретение основных средств (технологическое оборудование, автотранспорт, спецтехника, сварочное оборудование, средства малой механизации)для системы водоотведения правобережной части города</t>
  </si>
  <si>
    <t>Приобретение основных средств (технологическое оборудование, автотранспорт, спецтехника, сварочное оборудование, средства малой механизации)для системы водоотведения левобережной части города</t>
  </si>
  <si>
    <t>11.</t>
  </si>
  <si>
    <t>Мероприятия по защите централизованных систем водоотведения от угроз техногенного, природного характера и террористических актов, по предотвращению возникновения аварийных ситуаций, снижению риска и смягчению последствий чрезвычайных ситуаций.</t>
  </si>
  <si>
    <t>11.1.</t>
  </si>
  <si>
    <t xml:space="preserve"> Создание систем охраны периметра объектов системы водоотведения</t>
  </si>
  <si>
    <t xml:space="preserve">Комбинированная машина ДКТ Старт-301 </t>
  </si>
  <si>
    <t>Реконструкция узла механической очистки на ПОС г. Воронеж</t>
  </si>
  <si>
    <t>Итого I этап</t>
  </si>
  <si>
    <t>Размер финасирования, для реализации мероприятий, тыс. руб. с НДС</t>
  </si>
  <si>
    <t xml:space="preserve">Перечень мероприятий Инвестиционной программы ООО «РВК-Воронеж» в рамках реализации концессионных соглашений реализуемых за счет платы на подключение (финансирование) - объектов централизованных систем водоотведения </t>
  </si>
  <si>
    <t>Перечень мероприятий Инвестиционной программы ООО «РВК-Воронеж» в рамках реализации концессионных соглашений реализуемых за счет тарифных источников (финансирование) - объектов централизованных систем водоотведения</t>
  </si>
  <si>
    <t>Перечень мероприятий Инвестиционной программы ООО "РВК-Воронеж" в рамках реализации концессионных соглашений, предусматривающих капитальные вложения в объекты основных средств и нематериальные активы регулируемых организаций (финансирование) - объектов централизованных систем водоснабжения(Основные средства ИП 2019-2028)</t>
  </si>
  <si>
    <t>Всего по водоснабжению:</t>
  </si>
  <si>
    <t>Итого всего по воде:</t>
  </si>
  <si>
    <t>Итого всего водоснабжение и водоотведение:</t>
  </si>
  <si>
    <t>2028-2041</t>
  </si>
  <si>
    <t>II этап</t>
  </si>
  <si>
    <t>Перечень мероприятий Инвестиционной программы ООО "РВК-Воронеж" в рамках реализации концессионных соглашений реализуемых за счет платы за нарушение нормативов по объему и (или) составу сточных вод. (финансирование) - объектов централизованных систем водоотведения</t>
  </si>
  <si>
    <t>Перечень мероприятий Инвестиционной программы ООО «РВК-Воронеж» по строительству, модернизации и реконструкции объектов на Левобережных очистных сооружениях (ЛОС) городского округа город Воронеж в рамках реализации концессионных соглашений реализуемых за счет тарифных источников (финансирование) - объектов централизованных систем водоотведения</t>
  </si>
  <si>
    <t>Строительство, модернизация и реконструкция объектов на Левобережных очистных сооружениях г. Воронежа.</t>
  </si>
  <si>
    <t>Перечень мероприятий Инвестиционной программы ООО "РВК-Воронеж" в рамках реализации концессионных соглашений, предусматривающих капитальные вложения в объекты основных средств и нематериальные активы регулируемых организаций (финансирование) - объектов централизованных систем водоотведения (Основные средства по ИП 2019-2028)</t>
  </si>
  <si>
    <t>Перечень мероприятий Инвестиционной программы ООО "РВК-Воронеж" в рамках реализации концессионных соглашений, предусматривающих капитальные вложения в объекты основных средств и нематериальные активы регулируемых организаций (финансирование) - объектов централизованных систем водоотведения (Основные средства ИП ЛОС)</t>
  </si>
  <si>
    <t>Приобретение основных средств (технологическое оборудование, автотранспорт, спецтехника, сварочное оборудование, средства малой механизации) для системы водоотведения</t>
  </si>
  <si>
    <t>Итого всего по водоотведению</t>
  </si>
  <si>
    <t xml:space="preserve">Показатели </t>
  </si>
  <si>
    <t>Единицы измерения</t>
  </si>
  <si>
    <t>Показатели качества, надежности, энергетической эффективности в рамках Концессионного соглашения от 23.03.2012</t>
  </si>
  <si>
    <t>1.</t>
  </si>
  <si>
    <t xml:space="preserve">Показатели качества </t>
  </si>
  <si>
    <t>1.1</t>
  </si>
  <si>
    <t>Показатели качества питьевой воды</t>
  </si>
  <si>
    <t>1.1.1</t>
  </si>
  <si>
    <t>%</t>
  </si>
  <si>
    <t>+</t>
  </si>
  <si>
    <t>1.2</t>
  </si>
  <si>
    <t>Показатели качества очистки сточных вод</t>
  </si>
  <si>
    <t>1.2.1</t>
  </si>
  <si>
    <t>Соответствие состава очищенных сточных вод, поступающих в водный объект, установленным по действующему законодательству разрешениям на сбросы в пределах нормативов/лимитов</t>
  </si>
  <si>
    <t>Показатели надежности и бесперебойности</t>
  </si>
  <si>
    <t>2.1</t>
  </si>
  <si>
    <t>Показатель надежности и бесперебойности водоснабжения</t>
  </si>
  <si>
    <t>2.1.1</t>
  </si>
  <si>
    <t xml:space="preserve"> Количество перерывов в подаче воды, зафиксированных в местах исполнения обязательств организацией, осуществляющей холодное водоснабжение, по подаче  холодной воды, возникших в результате аварий, повреждений и иных технологических нарушений на объектах централизованной системы холодного водоснабжения,  принадлежащих организации, осуществляющей холодное водоснабжение, в расчете на протяженность водопроводной сети в год.</t>
  </si>
  <si>
    <t>ед./км</t>
  </si>
  <si>
    <t>2.2</t>
  </si>
  <si>
    <t>Показатель надежности и бесперебойности водоотведения</t>
  </si>
  <si>
    <t>2.2.1</t>
  </si>
  <si>
    <t>Удельное количество аварий и засоров в расчете на протяженность канализационной сети в год</t>
  </si>
  <si>
    <t>Показателями энергетической эффективности</t>
  </si>
  <si>
    <t>3.1</t>
  </si>
  <si>
    <t>Доля потерь воды в централизованных системах водоснабжения при транспортировке в общем объеме воды, поданной в водопроводную сеть</t>
  </si>
  <si>
    <r>
      <t>кВт*ч/м</t>
    </r>
    <r>
      <rPr>
        <vertAlign val="superscript"/>
        <sz val="12"/>
        <color theme="1"/>
        <rFont val="Times New Roman"/>
        <family val="1"/>
        <charset val="204"/>
      </rPr>
      <t>3</t>
    </r>
  </si>
  <si>
    <t>Показатели качества, надежности, энергетической эффективности в рамках Концессионного соглашения от 27.03.2020</t>
  </si>
  <si>
    <t>Удельное количество аварий и засоров в расчете на протяженность канализационной сети в год (правый берег)</t>
  </si>
  <si>
    <t>1.2.2</t>
  </si>
  <si>
    <t>Удельное количество аварий и засоров в расчете на протяженность канализационной сети в год (левый берег)</t>
  </si>
  <si>
    <t>Удельный расход электрической энергии, потребляемой в технологическом процессе транспортировки питьевой воды, на единицу объема транспортируемой воды</t>
  </si>
  <si>
    <t>2.3</t>
  </si>
  <si>
    <t>Удельный расход электрической энергии, потребляемой в технологическом процессе транспортировки сточных вод, на единицу объема транспортируемых сточных вод (правый берег)</t>
  </si>
  <si>
    <t>2.4</t>
  </si>
  <si>
    <t xml:space="preserve"> Удельный расход электрической энергии, потребляемой в технологическом процессе транспортировки сточных вод, на единицу объема транспортируемых сточных вод (левый берег)</t>
  </si>
  <si>
    <t>Показатели качества, надежности, энергетической эффективности в рамках Концессионного соглашения от 29.06.2022</t>
  </si>
  <si>
    <t>Доля проб питьевой воды, подаваемой с источников водоснабжения, водопроводных станций или иных объектов централизованной системы водоснабжения в распределительную водопроводную сеть,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</si>
  <si>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1.1.2</t>
  </si>
  <si>
    <t>Доля проб питьевой воды в распределительной водопроводной сети,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</si>
  <si>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 xml:space="preserve"> Доля сточных вод, не подвергающихся очистке, в общем объеме сточных вод, сбрасываемых в централизованные общесплавные или бытовые системы водоотведения </t>
  </si>
  <si>
    <t>Доля проб сточных вод, не соответствующих установленным нормативам допустимых сбросов, лимитам на сбросы, рассчитанная применительно к видам централизованных систем водоотведения раздельно для централизованной общесплавной (бытовой) и централизованной ливневой систем водоотведения</t>
  </si>
  <si>
    <t>3.2</t>
  </si>
  <si>
    <t xml:space="preserve">Удельный расход электрической энергии, потребляемой в технологическом процессе подготовки питьевой воды, на единицу объема воды, отпускаемой в сеть </t>
  </si>
  <si>
    <t>3.3</t>
  </si>
  <si>
    <t>3.4</t>
  </si>
  <si>
    <t>Показатели качества, надежности, энергетической эффективности в рамках Концессионного соглашения от 13.10.2022</t>
  </si>
  <si>
    <t>Удельный расход электрической энергии, потребляемой в технологическом процессе очистки сточных вод, на единицу объема очищаемых сточных вод</t>
  </si>
  <si>
    <t>Председатель Воронежской</t>
  </si>
  <si>
    <t>городской Думы</t>
  </si>
  <si>
    <t>В.Ф. Ходырев</t>
  </si>
  <si>
    <t xml:space="preserve">Строительство и Разработка рабочей документации и экспертиза ПИР ВПС-21 </t>
  </si>
  <si>
    <t xml:space="preserve">ПИР и СМР. Реконструкция водовода по ул. Красный Октябрь, Д = 500 мм, L = 300 п.м </t>
  </si>
  <si>
    <t>2.3.</t>
  </si>
  <si>
    <t>3.3.</t>
  </si>
  <si>
    <t xml:space="preserve">ПИР и СМР. Реконструкция участка сборного водовода, Д = 1000 мм, на ВПС-8 от скважин № 1, 1а в сторону камеры переключений, L=80 п.м, с заменой секционной запорной арматуры: Д = 800 мм – 2 ед.; Д = 600 мм – 1 ед. </t>
  </si>
  <si>
    <t>3.8.</t>
  </si>
  <si>
    <t>ПИР. Строительство двух водопроводных линий Д = 400 мм  по ул. Изыскателей до точек врезки в водовод Д1000 мм в районе ул. Куйбышева L≈1300 м.п., каждая.</t>
  </si>
  <si>
    <t>СМР. Реконструкция ВПС-11/2. Комплекс работ по техническому перевооружению оборудования машинных залов. Строительство ОРУ-35 кВ  (инв. №10000220)</t>
  </si>
  <si>
    <t>4.1.</t>
  </si>
  <si>
    <t>СМР. Реконструкция  ВПС-6. Комплекс работ по техническому перевооружению оборудования машинных залов. (инв. №100000077)</t>
  </si>
  <si>
    <t>4.2.</t>
  </si>
  <si>
    <t>4.4.</t>
  </si>
  <si>
    <t>СМР. Реконструкция  ВПС-3а. Комплекс работ по техническому перевооружению оборудования машинных залов. (инв. №10000071)</t>
  </si>
  <si>
    <t>Бурение скважин на ВПС-11 (Бурение 8 скважин на ВПС-11 (в т.ч. 2 шт на 2022 год)</t>
  </si>
  <si>
    <t>Бурение скважин на ВПС-8, ВПС-4 (Бурение скважин на ВПС-8, ВПС-4 
(Бурение 3 скважин на ВПС-8  (в т.ч. 1 шт на 2022 год))</t>
  </si>
  <si>
    <t>Строительство, реконструкция водопроводных сетей Д=300-1000 мм, L≈4550п.м. (Реконструкция  водопровода Ду 500мм из труб ПЭ 100 методом ГНБ по ул. Острогожская в г. Воронеж (участок 123,45 м)</t>
  </si>
  <si>
    <t>8.1.</t>
  </si>
  <si>
    <t>ПИР и СМР. Реконструкция канализационных сетей жилой зоны городского мкр. Никольское</t>
  </si>
  <si>
    <t>8.2.</t>
  </si>
  <si>
    <t xml:space="preserve"> ПИР и СМР Реконструкция канализационных сетей жилой зоны ул. Чебышева с переключением многоквартирных домов на вновь построенный канализационный коллектор по ул. Дубровина.</t>
  </si>
  <si>
    <t>8.6.</t>
  </si>
  <si>
    <t xml:space="preserve">ПИР и СМР. Реконструкция канализационной линии по Ленинскому пр-кту, 8/1, Д = 300 мм, L = 190 м </t>
  </si>
  <si>
    <t>8.15.</t>
  </si>
  <si>
    <t>ПИР. Строительство напорных канализационных линий Д=500 мм  L≈7000 м.п. каждая, по ул. Изыскателей, Беломорская, Калининградская, Планетная, Богатырская до разгрузочной камеры на канализационном коллекторе Д –1000 мм по ул. Землячки</t>
  </si>
  <si>
    <t xml:space="preserve">7. Реконструкция первичного отстойника № 6, 8. Реконструкция вторичного отстойника № 12 </t>
  </si>
  <si>
    <t>Строительство, модернизация и реконструкция объектов на Левобережных очистных сооружениях г. Воронежа.
ПИР и СМР. Реконструкция и модернизация аэротенков, воздуходувной станции с воздуховодами</t>
  </si>
  <si>
    <t xml:space="preserve">Строительство, модернизация и реконструкция объектов на Левобережных очистных сооружениях г. Воронежа.
 ПИР и СМР. Строительство КНС, НС и отстойников с реконструкцией сетей. </t>
  </si>
  <si>
    <t>Строительство, модернизация и реконструкция объектов на Левобережных очистных сооружениях г. Воронежа.
ПИР и СМР. Реконструкция/модернизация отстойников</t>
  </si>
  <si>
    <t>Строительство, модернизация и реконструкция объектов на Левобережных очистных сооружениях г. Воронежа.
ПИР и СМР. Реконструкция приемной камеры с установкой системы воздухоочистки, установкой системы он-лайн контроля качества поступающих сточных вод, выводом пробоотборных устройств.</t>
  </si>
  <si>
    <t>Строительство, модернизация и реконструкция объектов на Левобережных очистных сооружениях г. Воронежа.
ПИР и СМР. Реконструкция блока обеззараживания (УФО), строительство сооружений доочистки.</t>
  </si>
  <si>
    <t>Строительство, модернизация и реконструкция объектов на Левобережных очистных сооружениях г. Воронежа.
ПИР и СМР. Строительство цеха механического обезвоживания, устройство вытяжной вентиляции с системой газоочистки в здании решеток, создание системы охраны периметра ЛОС</t>
  </si>
  <si>
    <t>Строительство, модернизация и реконструкция объектов на Левобережных очистных сооружениях г. Воронежа.
 ПИР и СМР. Реконструкция песколовок с заменой насосного оборудования, скребковых
механизмов удаления осадка.</t>
  </si>
  <si>
    <t xml:space="preserve">Строительство, модернизация и реконструкция объектов на Левобережных очистных сооружениях г. Воронежа.
ПИР и СМР. Реконструкция первичных отстойников с установкой системой очистки воздуха </t>
  </si>
  <si>
    <t>Строительство, модернизация и реконструкция объектов на Левобережных очистныхсооружениях г. Воронежа.
 ПИР и СМР. Реконструкция компрессорной станции с заменой воздуходувного оборудования.</t>
  </si>
  <si>
    <t xml:space="preserve">Строительство, модернизация и реконструкция объектов на Левобережных очистных сооружениях г. Воронежа.
ПИР и СМР. Строительство комплекса утилизации осадков сточных вод ЛОС. ПИР и СМР. Реконструкция аэротенков </t>
  </si>
  <si>
    <t xml:space="preserve">«Перечень целевых показателей, в том числе в сфере энергосбережения и повышения энергетической эффективности объектов централизованных систем водоснабжения и водоотведения  ООО «РВК-Воронеж </t>
  </si>
  <si>
    <t>«Перечень мероприятий Инвестиционной программы ООО "РВК-Воронеж" в рамках реализации концессионных соглашений реализуемых за счет тарифных источников (финансирование) - объектов централизованных систем водоснабжения</t>
  </si>
  <si>
    <t>Приложение №9 к Программе
комплексного развития систем коммунальной инфраструктуры городского округа город Воронеж на период до 2041 года</t>
  </si>
  <si>
    <t xml:space="preserve">Приложение №7 к Программе
комплексного развития систем коммунальной инфраструктуры городского округа город Воронеж на период до 2041 года
</t>
  </si>
  <si>
    <t xml:space="preserve">Приложение №6 к Программе
комплексного развития систем коммунальной инфраструктуры городского округа город Воронеж на период до 2041 года
</t>
  </si>
  <si>
    <t xml:space="preserve">Временно исполняющий обязанности  </t>
  </si>
  <si>
    <t xml:space="preserve">главы городского округа город Воронеж </t>
  </si>
  <si>
    <t xml:space="preserve">С.А.Петрин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</si>
</sst>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#,##0.00_ ;\-#,##0.00\ "/>
    <numFmt numFmtId="167" formatCode="#,##0.0"/>
    <numFmt numFmtId="168" formatCode="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8"/>
      <name val="Times New Roman"/>
      <family val="2"/>
      <charset val="204"/>
    </font>
    <font>
      <sz val="8"/>
      <name val="Times New Roman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 Cyr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Times New Roman"/>
      <family val="2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2"/>
      <charset val="204"/>
    </font>
    <font>
      <sz val="2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2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2"/>
      <charset val="204"/>
    </font>
    <font>
      <b/>
      <sz val="12"/>
      <color rgb="FF00000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name val="Calibri"/>
      <family val="2"/>
      <scheme val="minor"/>
    </font>
    <font>
      <sz val="16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2" fillId="0" borderId="0"/>
    <xf numFmtId="0" fontId="1" fillId="0" borderId="0"/>
  </cellStyleXfs>
  <cellXfs count="313">
    <xf numFmtId="0" fontId="0" fillId="0" borderId="0" xfId="0"/>
    <xf numFmtId="164" fontId="4" fillId="0" borderId="7" xfId="0" applyNumberFormat="1" applyFont="1" applyFill="1" applyBorder="1" applyAlignment="1">
      <alignment horizontal="center" vertical="center" wrapText="1"/>
    </xf>
    <xf numFmtId="0" fontId="0" fillId="0" borderId="0" xfId="0"/>
    <xf numFmtId="165" fontId="4" fillId="0" borderId="7" xfId="0" applyNumberFormat="1" applyFont="1" applyFill="1" applyBorder="1" applyAlignment="1">
      <alignment horizontal="center" vertical="center" wrapText="1"/>
    </xf>
    <xf numFmtId="164" fontId="13" fillId="0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5" fillId="0" borderId="7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left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164" fontId="12" fillId="0" borderId="7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/>
    <xf numFmtId="165" fontId="0" fillId="0" borderId="0" xfId="0" applyNumberFormat="1" applyFill="1"/>
    <xf numFmtId="2" fontId="5" fillId="0" borderId="7" xfId="0" applyNumberFormat="1" applyFont="1" applyFill="1" applyBorder="1" applyAlignment="1">
      <alignment horizontal="left" vertical="center" wrapText="1"/>
    </xf>
    <xf numFmtId="165" fontId="5" fillId="0" borderId="7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right" vertical="center" wrapText="1"/>
    </xf>
    <xf numFmtId="43" fontId="0" fillId="0" borderId="0" xfId="0" applyNumberFormat="1" applyFill="1"/>
    <xf numFmtId="164" fontId="5" fillId="0" borderId="26" xfId="0" applyNumberFormat="1" applyFont="1" applyFill="1" applyBorder="1" applyAlignment="1">
      <alignment horizontal="center" vertical="center" wrapText="1"/>
    </xf>
    <xf numFmtId="164" fontId="5" fillId="0" borderId="28" xfId="0" applyNumberFormat="1" applyFont="1" applyFill="1" applyBorder="1" applyAlignment="1">
      <alignment horizontal="center" vertical="center" wrapText="1"/>
    </xf>
    <xf numFmtId="0" fontId="0" fillId="0" borderId="8" xfId="0" applyFill="1" applyBorder="1"/>
    <xf numFmtId="0" fontId="0" fillId="0" borderId="33" xfId="0" applyFill="1" applyBorder="1"/>
    <xf numFmtId="164" fontId="5" fillId="0" borderId="14" xfId="0" applyNumberFormat="1" applyFont="1" applyFill="1" applyBorder="1" applyAlignment="1">
      <alignment horizontal="center" vertical="center" wrapText="1"/>
    </xf>
    <xf numFmtId="164" fontId="4" fillId="0" borderId="30" xfId="0" applyNumberFormat="1" applyFont="1" applyFill="1" applyBorder="1" applyAlignment="1">
      <alignment horizontal="right" vertical="center" wrapText="1"/>
    </xf>
    <xf numFmtId="164" fontId="4" fillId="0" borderId="30" xfId="0" applyNumberFormat="1" applyFont="1" applyFill="1" applyBorder="1" applyAlignment="1">
      <alignment horizontal="center" vertical="center" wrapText="1"/>
    </xf>
    <xf numFmtId="164" fontId="5" fillId="0" borderId="20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5" fontId="5" fillId="0" borderId="28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left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4" fillId="0" borderId="26" xfId="0" applyNumberFormat="1" applyFont="1" applyFill="1" applyBorder="1" applyAlignment="1">
      <alignment horizontal="center" vertical="center" wrapText="1"/>
    </xf>
    <xf numFmtId="164" fontId="9" fillId="0" borderId="26" xfId="0" applyNumberFormat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0" fillId="0" borderId="38" xfId="0" applyFill="1" applyBorder="1"/>
    <xf numFmtId="164" fontId="5" fillId="0" borderId="27" xfId="0" applyNumberFormat="1" applyFont="1" applyFill="1" applyBorder="1" applyAlignment="1">
      <alignment horizontal="center" vertical="center" wrapText="1"/>
    </xf>
    <xf numFmtId="164" fontId="5" fillId="0" borderId="43" xfId="0" applyNumberFormat="1" applyFont="1" applyFill="1" applyBorder="1" applyAlignment="1">
      <alignment horizontal="center" vertical="center" wrapText="1"/>
    </xf>
    <xf numFmtId="164" fontId="4" fillId="0" borderId="44" xfId="0" applyNumberFormat="1" applyFont="1" applyFill="1" applyBorder="1" applyAlignment="1">
      <alignment horizontal="right" vertical="center" wrapText="1"/>
    </xf>
    <xf numFmtId="164" fontId="4" fillId="0" borderId="44" xfId="0" applyNumberFormat="1" applyFont="1" applyFill="1" applyBorder="1" applyAlignment="1">
      <alignment horizontal="center" vertical="center" wrapText="1"/>
    </xf>
    <xf numFmtId="164" fontId="9" fillId="0" borderId="42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2" xfId="0" applyFill="1" applyBorder="1"/>
    <xf numFmtId="164" fontId="9" fillId="0" borderId="45" xfId="0" applyNumberFormat="1" applyFont="1" applyFill="1" applyBorder="1" applyAlignment="1">
      <alignment horizontal="center" vertical="center" wrapText="1"/>
    </xf>
    <xf numFmtId="164" fontId="9" fillId="0" borderId="34" xfId="0" applyNumberFormat="1" applyFont="1" applyFill="1" applyBorder="1" applyAlignment="1">
      <alignment horizontal="center" vertical="center" wrapText="1"/>
    </xf>
    <xf numFmtId="164" fontId="9" fillId="0" borderId="29" xfId="0" applyNumberFormat="1" applyFont="1" applyFill="1" applyBorder="1" applyAlignment="1">
      <alignment horizontal="center" vertical="center" wrapText="1"/>
    </xf>
    <xf numFmtId="165" fontId="18" fillId="0" borderId="44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left" vertical="center" wrapText="1"/>
    </xf>
    <xf numFmtId="164" fontId="9" fillId="0" borderId="33" xfId="0" applyNumberFormat="1" applyFont="1" applyFill="1" applyBorder="1" applyAlignment="1">
      <alignment horizontal="center" vertical="center" wrapText="1"/>
    </xf>
    <xf numFmtId="165" fontId="5" fillId="0" borderId="19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165" fontId="5" fillId="0" borderId="24" xfId="0" applyNumberFormat="1" applyFont="1" applyFill="1" applyBorder="1" applyAlignment="1">
      <alignment horizontal="center" vertical="center" wrapText="1"/>
    </xf>
    <xf numFmtId="164" fontId="5" fillId="0" borderId="44" xfId="0" applyNumberFormat="1" applyFont="1" applyFill="1" applyBorder="1" applyAlignment="1">
      <alignment horizontal="center" vertical="center" wrapText="1"/>
    </xf>
    <xf numFmtId="0" fontId="0" fillId="0" borderId="14" xfId="0" applyFill="1" applyBorder="1"/>
    <xf numFmtId="164" fontId="5" fillId="0" borderId="30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left" vertical="center" wrapText="1"/>
    </xf>
    <xf numFmtId="164" fontId="9" fillId="0" borderId="30" xfId="0" applyNumberFormat="1" applyFont="1" applyFill="1" applyBorder="1" applyAlignment="1">
      <alignment horizontal="center" vertical="center" wrapText="1"/>
    </xf>
    <xf numFmtId="164" fontId="4" fillId="0" borderId="43" xfId="0" applyNumberFormat="1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164" fontId="12" fillId="0" borderId="44" xfId="0" applyNumberFormat="1" applyFont="1" applyFill="1" applyBorder="1" applyAlignment="1">
      <alignment horizontal="center" vertical="center" wrapText="1"/>
    </xf>
    <xf numFmtId="164" fontId="9" fillId="0" borderId="44" xfId="0" applyNumberFormat="1" applyFont="1" applyFill="1" applyBorder="1" applyAlignment="1">
      <alignment horizontal="center" vertical="center" wrapText="1"/>
    </xf>
    <xf numFmtId="0" fontId="0" fillId="0" borderId="27" xfId="0" applyFill="1" applyBorder="1"/>
    <xf numFmtId="165" fontId="5" fillId="0" borderId="2" xfId="0" applyNumberFormat="1" applyFont="1" applyFill="1" applyBorder="1" applyAlignment="1">
      <alignment horizontal="center" vertical="center" wrapText="1"/>
    </xf>
    <xf numFmtId="164" fontId="5" fillId="0" borderId="32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Fill="1" applyBorder="1" applyAlignment="1">
      <alignment horizontal="center" vertical="center" wrapText="1"/>
    </xf>
    <xf numFmtId="164" fontId="9" fillId="0" borderId="8" xfId="0" applyNumberFormat="1" applyFont="1" applyFill="1" applyBorder="1" applyAlignment="1">
      <alignment horizontal="center" vertical="center" wrapText="1"/>
    </xf>
    <xf numFmtId="164" fontId="12" fillId="0" borderId="8" xfId="0" applyNumberFormat="1" applyFont="1" applyFill="1" applyBorder="1" applyAlignment="1">
      <alignment horizontal="center" vertical="center" wrapText="1"/>
    </xf>
    <xf numFmtId="2" fontId="21" fillId="0" borderId="4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164" fontId="0" fillId="0" borderId="0" xfId="0" applyNumberFormat="1" applyFill="1"/>
    <xf numFmtId="43" fontId="21" fillId="0" borderId="44" xfId="1" applyFont="1" applyFill="1" applyBorder="1" applyAlignment="1">
      <alignment horizontal="center" vertical="center" wrapText="1"/>
    </xf>
    <xf numFmtId="49" fontId="5" fillId="0" borderId="43" xfId="0" applyNumberFormat="1" applyFont="1" applyFill="1" applyBorder="1" applyAlignment="1">
      <alignment horizontal="left" vertical="center" wrapText="1"/>
    </xf>
    <xf numFmtId="49" fontId="5" fillId="0" borderId="44" xfId="0" applyNumberFormat="1" applyFont="1" applyFill="1" applyBorder="1" applyAlignment="1">
      <alignment horizontal="left" vertical="center" wrapText="1"/>
    </xf>
    <xf numFmtId="43" fontId="5" fillId="0" borderId="1" xfId="1" applyFont="1" applyFill="1" applyBorder="1" applyAlignment="1">
      <alignment horizontal="center" vertical="center" wrapText="1"/>
    </xf>
    <xf numFmtId="43" fontId="9" fillId="0" borderId="34" xfId="1" applyFont="1" applyFill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43" fontId="9" fillId="0" borderId="29" xfId="1" applyFont="1" applyFill="1" applyBorder="1" applyAlignment="1">
      <alignment horizontal="center" vertical="center" wrapText="1"/>
    </xf>
    <xf numFmtId="43" fontId="9" fillId="0" borderId="45" xfId="1" applyFont="1" applyFill="1" applyBorder="1" applyAlignment="1">
      <alignment horizontal="center" vertical="center" wrapText="1"/>
    </xf>
    <xf numFmtId="43" fontId="5" fillId="0" borderId="44" xfId="1" applyFont="1" applyFill="1" applyBorder="1" applyAlignment="1">
      <alignment horizontal="left" vertical="center" wrapText="1"/>
    </xf>
    <xf numFmtId="43" fontId="5" fillId="0" borderId="44" xfId="1" applyFont="1" applyFill="1" applyBorder="1" applyAlignment="1">
      <alignment horizontal="center" vertical="center" wrapText="1"/>
    </xf>
    <xf numFmtId="49" fontId="22" fillId="0" borderId="54" xfId="0" applyNumberFormat="1" applyFont="1" applyFill="1" applyBorder="1" applyAlignment="1">
      <alignment horizontal="center" vertical="center"/>
    </xf>
    <xf numFmtId="49" fontId="11" fillId="0" borderId="54" xfId="0" applyNumberFormat="1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vertical="center" wrapText="1"/>
    </xf>
    <xf numFmtId="0" fontId="16" fillId="0" borderId="55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vertical="center" wrapText="1"/>
    </xf>
    <xf numFmtId="0" fontId="11" fillId="0" borderId="55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 wrapText="1"/>
    </xf>
    <xf numFmtId="0" fontId="22" fillId="0" borderId="54" xfId="0" applyFont="1" applyFill="1" applyBorder="1" applyAlignment="1">
      <alignment horizontal="center" vertical="center"/>
    </xf>
    <xf numFmtId="0" fontId="22" fillId="0" borderId="55" xfId="0" applyFont="1" applyFill="1" applyBorder="1" applyAlignment="1">
      <alignment vertical="center"/>
    </xf>
    <xf numFmtId="0" fontId="11" fillId="0" borderId="55" xfId="0" applyFont="1" applyFill="1" applyBorder="1" applyAlignment="1">
      <alignment vertical="center"/>
    </xf>
    <xf numFmtId="0" fontId="28" fillId="0" borderId="0" xfId="0" applyFont="1"/>
    <xf numFmtId="166" fontId="22" fillId="0" borderId="0" xfId="0" applyNumberFormat="1" applyFont="1" applyBorder="1"/>
    <xf numFmtId="0" fontId="28" fillId="0" borderId="0" xfId="0" applyFont="1" applyAlignment="1">
      <alignment horizontal="right" wrapText="1"/>
    </xf>
    <xf numFmtId="0" fontId="28" fillId="0" borderId="0" xfId="0" applyFont="1" applyAlignment="1">
      <alignment wrapText="1"/>
    </xf>
    <xf numFmtId="0" fontId="29" fillId="0" borderId="0" xfId="0" applyFont="1" applyFill="1"/>
    <xf numFmtId="167" fontId="24" fillId="0" borderId="55" xfId="0" applyNumberFormat="1" applyFont="1" applyFill="1" applyBorder="1" applyAlignment="1">
      <alignment horizontal="center" vertical="center"/>
    </xf>
    <xf numFmtId="168" fontId="24" fillId="0" borderId="55" xfId="0" applyNumberFormat="1" applyFont="1" applyFill="1" applyBorder="1" applyAlignment="1">
      <alignment horizontal="center" vertical="center"/>
    </xf>
    <xf numFmtId="0" fontId="24" fillId="0" borderId="55" xfId="0" applyFont="1" applyFill="1" applyBorder="1" applyAlignment="1">
      <alignment horizontal="center" vertical="center"/>
    </xf>
    <xf numFmtId="4" fontId="24" fillId="0" borderId="55" xfId="0" applyNumberFormat="1" applyFont="1" applyFill="1" applyBorder="1" applyAlignment="1">
      <alignment horizontal="center" vertical="center"/>
    </xf>
    <xf numFmtId="0" fontId="24" fillId="0" borderId="55" xfId="0" applyFont="1" applyFill="1" applyBorder="1" applyAlignment="1">
      <alignment horizontal="center" vertical="center" wrapText="1"/>
    </xf>
    <xf numFmtId="0" fontId="21" fillId="0" borderId="55" xfId="0" applyFont="1" applyFill="1" applyBorder="1" applyAlignment="1">
      <alignment vertical="center"/>
    </xf>
    <xf numFmtId="3" fontId="24" fillId="0" borderId="55" xfId="0" applyNumberFormat="1" applyFont="1" applyFill="1" applyBorder="1" applyAlignment="1">
      <alignment horizontal="center" vertical="center"/>
    </xf>
    <xf numFmtId="0" fontId="29" fillId="0" borderId="0" xfId="0" applyFont="1"/>
    <xf numFmtId="0" fontId="30" fillId="0" borderId="0" xfId="0" applyFont="1" applyAlignment="1">
      <alignment wrapText="1"/>
    </xf>
    <xf numFmtId="0" fontId="0" fillId="0" borderId="35" xfId="0" applyFill="1" applyBorder="1"/>
    <xf numFmtId="164" fontId="4" fillId="0" borderId="32" xfId="0" applyNumberFormat="1" applyFont="1" applyFill="1" applyBorder="1" applyAlignment="1">
      <alignment horizontal="center" vertical="center" wrapText="1"/>
    </xf>
    <xf numFmtId="164" fontId="5" fillId="0" borderId="19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 wrapText="1"/>
    </xf>
    <xf numFmtId="165" fontId="5" fillId="0" borderId="20" xfId="0" applyNumberFormat="1" applyFont="1" applyFill="1" applyBorder="1" applyAlignment="1">
      <alignment horizontal="center" vertical="center" wrapText="1"/>
    </xf>
    <xf numFmtId="164" fontId="5" fillId="0" borderId="20" xfId="0" applyNumberFormat="1" applyFont="1" applyFill="1" applyBorder="1" applyAlignment="1">
      <alignment horizontal="center" vertical="center" wrapText="1"/>
    </xf>
    <xf numFmtId="164" fontId="9" fillId="0" borderId="23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right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24" fillId="0" borderId="14" xfId="0" applyNumberFormat="1" applyFont="1" applyFill="1" applyBorder="1" applyAlignment="1">
      <alignment horizontal="center" vertical="center" wrapText="1"/>
    </xf>
    <xf numFmtId="164" fontId="21" fillId="0" borderId="30" xfId="0" applyNumberFormat="1" applyFont="1" applyFill="1" applyBorder="1" applyAlignment="1">
      <alignment horizontal="right" vertical="center" wrapText="1"/>
    </xf>
    <xf numFmtId="166" fontId="0" fillId="0" borderId="0" xfId="0" applyNumberFormat="1" applyFill="1"/>
    <xf numFmtId="164" fontId="9" fillId="0" borderId="9" xfId="0" applyNumberFormat="1" applyFont="1" applyFill="1" applyBorder="1" applyAlignment="1">
      <alignment horizontal="center" vertical="center" wrapText="1"/>
    </xf>
    <xf numFmtId="164" fontId="12" fillId="0" borderId="7" xfId="0" applyNumberFormat="1" applyFont="1" applyFill="1" applyBorder="1" applyAlignment="1">
      <alignment horizontal="left" vertical="center" wrapText="1"/>
    </xf>
    <xf numFmtId="164" fontId="4" fillId="0" borderId="7" xfId="0" applyNumberFormat="1" applyFont="1" applyFill="1" applyBorder="1" applyAlignment="1">
      <alignment horizontal="left" vertical="center" wrapText="1"/>
    </xf>
    <xf numFmtId="164" fontId="4" fillId="0" borderId="27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left" vertical="center" wrapText="1"/>
    </xf>
    <xf numFmtId="164" fontId="12" fillId="0" borderId="19" xfId="0" applyNumberFormat="1" applyFont="1" applyFill="1" applyBorder="1" applyAlignment="1">
      <alignment horizontal="center" vertical="center" wrapText="1"/>
    </xf>
    <xf numFmtId="49" fontId="5" fillId="0" borderId="24" xfId="0" applyNumberFormat="1" applyFont="1" applyFill="1" applyBorder="1" applyAlignment="1">
      <alignment horizontal="center" vertical="center" wrapText="1"/>
    </xf>
    <xf numFmtId="164" fontId="12" fillId="0" borderId="24" xfId="0" applyNumberFormat="1" applyFont="1" applyFill="1" applyBorder="1" applyAlignment="1">
      <alignment horizontal="center" vertical="center" wrapText="1"/>
    </xf>
    <xf numFmtId="164" fontId="4" fillId="0" borderId="26" xfId="0" applyNumberFormat="1" applyFont="1" applyFill="1" applyBorder="1" applyAlignment="1">
      <alignment horizontal="left" vertical="center" wrapText="1"/>
    </xf>
    <xf numFmtId="166" fontId="4" fillId="0" borderId="44" xfId="0" applyNumberFormat="1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center" vertical="center" wrapText="1"/>
    </xf>
    <xf numFmtId="164" fontId="4" fillId="0" borderId="29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64" fontId="5" fillId="0" borderId="24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164" fontId="4" fillId="0" borderId="34" xfId="0" applyNumberFormat="1" applyFont="1" applyFill="1" applyBorder="1" applyAlignment="1">
      <alignment horizontal="left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left" vertical="center" wrapText="1"/>
    </xf>
    <xf numFmtId="164" fontId="4" fillId="0" borderId="9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vertical="center" wrapText="1"/>
    </xf>
    <xf numFmtId="164" fontId="5" fillId="0" borderId="33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left" vertical="center" wrapText="1"/>
    </xf>
    <xf numFmtId="166" fontId="31" fillId="0" borderId="0" xfId="0" applyNumberFormat="1" applyFont="1" applyFill="1"/>
    <xf numFmtId="166" fontId="9" fillId="0" borderId="44" xfId="0" applyNumberFormat="1" applyFont="1" applyFill="1" applyBorder="1" applyAlignment="1">
      <alignment horizontal="center" vertical="center" wrapText="1"/>
    </xf>
    <xf numFmtId="164" fontId="5" fillId="0" borderId="63" xfId="0" applyNumberFormat="1" applyFont="1" applyFill="1" applyBorder="1" applyAlignment="1">
      <alignment horizontal="center" vertical="center" wrapText="1"/>
    </xf>
    <xf numFmtId="164" fontId="12" fillId="0" borderId="61" xfId="0" applyNumberFormat="1" applyFont="1" applyFill="1" applyBorder="1" applyAlignment="1">
      <alignment horizontal="center" vertical="center" wrapText="1"/>
    </xf>
    <xf numFmtId="43" fontId="9" fillId="0" borderId="30" xfId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164" fontId="18" fillId="0" borderId="44" xfId="0" applyNumberFormat="1" applyFont="1" applyFill="1" applyBorder="1" applyAlignment="1">
      <alignment horizontal="right" vertical="center" wrapText="1"/>
    </xf>
    <xf numFmtId="164" fontId="21" fillId="0" borderId="19" xfId="0" applyNumberFormat="1" applyFont="1" applyFill="1" applyBorder="1" applyAlignment="1">
      <alignment horizontal="right" vertical="center" wrapText="1"/>
    </xf>
    <xf numFmtId="166" fontId="22" fillId="0" borderId="1" xfId="0" applyNumberFormat="1" applyFont="1" applyFill="1" applyBorder="1"/>
    <xf numFmtId="164" fontId="21" fillId="0" borderId="28" xfId="0" applyNumberFormat="1" applyFont="1" applyFill="1" applyBorder="1" applyAlignment="1">
      <alignment horizontal="right" vertical="center" wrapText="1"/>
    </xf>
    <xf numFmtId="166" fontId="22" fillId="0" borderId="2" xfId="0" applyNumberFormat="1" applyFont="1" applyFill="1" applyBorder="1"/>
    <xf numFmtId="164" fontId="9" fillId="0" borderId="31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64" fontId="24" fillId="0" borderId="0" xfId="0" applyNumberFormat="1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/>
    </xf>
    <xf numFmtId="165" fontId="2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164" fontId="24" fillId="0" borderId="0" xfId="0" applyNumberFormat="1" applyFont="1" applyFill="1" applyBorder="1" applyAlignment="1">
      <alignment horizontal="right" vertical="center" wrapText="1"/>
    </xf>
    <xf numFmtId="2" fontId="14" fillId="0" borderId="0" xfId="0" applyNumberFormat="1" applyFont="1" applyFill="1"/>
    <xf numFmtId="164" fontId="4" fillId="0" borderId="45" xfId="0" applyNumberFormat="1" applyFont="1" applyFill="1" applyBorder="1" applyAlignment="1">
      <alignment horizontal="center" vertical="center" wrapText="1"/>
    </xf>
    <xf numFmtId="166" fontId="22" fillId="0" borderId="34" xfId="0" applyNumberFormat="1" applyFont="1" applyFill="1" applyBorder="1"/>
    <xf numFmtId="166" fontId="22" fillId="0" borderId="29" xfId="0" applyNumberFormat="1" applyFont="1" applyFill="1" applyBorder="1"/>
    <xf numFmtId="166" fontId="4" fillId="0" borderId="45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4" fillId="2" borderId="26" xfId="0" applyNumberFormat="1" applyFont="1" applyFill="1" applyBorder="1" applyAlignment="1">
      <alignment horizontal="center" vertical="center" wrapText="1"/>
    </xf>
    <xf numFmtId="165" fontId="5" fillId="2" borderId="19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165" fontId="2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4" fillId="2" borderId="34" xfId="0" applyNumberFormat="1" applyFont="1" applyFill="1" applyBorder="1" applyAlignment="1">
      <alignment horizontal="center" vertical="center" wrapText="1"/>
    </xf>
    <xf numFmtId="165" fontId="5" fillId="2" borderId="24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49" fontId="16" fillId="2" borderId="7" xfId="0" applyNumberFormat="1" applyFont="1" applyFill="1" applyBorder="1" applyAlignment="1">
      <alignment horizontal="left" vertical="center" wrapText="1"/>
    </xf>
    <xf numFmtId="165" fontId="25" fillId="2" borderId="7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right" wrapText="1"/>
    </xf>
    <xf numFmtId="165" fontId="5" fillId="2" borderId="28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16" fillId="2" borderId="2" xfId="0" applyNumberFormat="1" applyFont="1" applyFill="1" applyBorder="1" applyAlignment="1">
      <alignment horizontal="left" vertical="center" wrapText="1"/>
    </xf>
    <xf numFmtId="165" fontId="2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4" fillId="2" borderId="29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right" wrapText="1"/>
    </xf>
    <xf numFmtId="0" fontId="17" fillId="0" borderId="0" xfId="0" applyFont="1"/>
    <xf numFmtId="0" fontId="28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top" wrapText="1"/>
    </xf>
    <xf numFmtId="0" fontId="17" fillId="0" borderId="0" xfId="0" applyFont="1" applyFill="1" applyAlignment="1">
      <alignment horizontal="center" vertical="top" wrapText="1"/>
    </xf>
    <xf numFmtId="0" fontId="28" fillId="0" borderId="0" xfId="0" applyFont="1" applyAlignment="1">
      <alignment horizontal="right" wrapText="1"/>
    </xf>
    <xf numFmtId="0" fontId="22" fillId="0" borderId="38" xfId="0" applyFont="1" applyFill="1" applyBorder="1" applyAlignment="1">
      <alignment vertical="center"/>
    </xf>
    <xf numFmtId="0" fontId="22" fillId="0" borderId="40" xfId="0" applyFont="1" applyFill="1" applyBorder="1" applyAlignment="1">
      <alignment vertical="center"/>
    </xf>
    <xf numFmtId="0" fontId="22" fillId="0" borderId="41" xfId="0" applyFont="1" applyFill="1" applyBorder="1" applyAlignment="1">
      <alignment vertical="center"/>
    </xf>
    <xf numFmtId="0" fontId="18" fillId="0" borderId="38" xfId="0" applyFont="1" applyFill="1" applyBorder="1" applyAlignment="1">
      <alignment vertical="center"/>
    </xf>
    <xf numFmtId="0" fontId="18" fillId="0" borderId="40" xfId="0" applyFont="1" applyFill="1" applyBorder="1" applyAlignment="1">
      <alignment vertical="center"/>
    </xf>
    <xf numFmtId="0" fontId="18" fillId="0" borderId="41" xfId="0" applyFont="1" applyFill="1" applyBorder="1" applyAlignment="1">
      <alignment vertical="center"/>
    </xf>
    <xf numFmtId="0" fontId="26" fillId="0" borderId="38" xfId="0" applyFont="1" applyFill="1" applyBorder="1" applyAlignment="1">
      <alignment horizontal="center" vertical="center" wrapText="1"/>
    </xf>
    <xf numFmtId="0" fontId="26" fillId="0" borderId="40" xfId="0" applyFont="1" applyFill="1" applyBorder="1" applyAlignment="1">
      <alignment horizontal="center" vertical="center" wrapText="1"/>
    </xf>
    <xf numFmtId="0" fontId="26" fillId="0" borderId="41" xfId="0" applyFont="1" applyFill="1" applyBorder="1" applyAlignment="1">
      <alignment horizontal="center" vertical="center" wrapText="1"/>
    </xf>
    <xf numFmtId="0" fontId="22" fillId="0" borderId="52" xfId="0" applyFont="1" applyFill="1" applyBorder="1" applyAlignment="1">
      <alignment horizontal="center" vertical="center" wrapText="1"/>
    </xf>
    <xf numFmtId="0" fontId="22" fillId="0" borderId="54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right" wrapText="1"/>
    </xf>
    <xf numFmtId="0" fontId="22" fillId="0" borderId="38" xfId="0" applyFont="1" applyFill="1" applyBorder="1" applyAlignment="1">
      <alignment horizontal="center" vertical="center" wrapText="1"/>
    </xf>
    <xf numFmtId="0" fontId="22" fillId="0" borderId="40" xfId="0" applyFont="1" applyFill="1" applyBorder="1" applyAlignment="1">
      <alignment horizontal="center" vertical="center" wrapText="1"/>
    </xf>
    <xf numFmtId="0" fontId="22" fillId="0" borderId="4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top" wrapText="1"/>
    </xf>
    <xf numFmtId="0" fontId="28" fillId="0" borderId="0" xfId="0" applyFont="1" applyFill="1" applyAlignment="1">
      <alignment horizontal="center" vertical="top" wrapText="1"/>
    </xf>
    <xf numFmtId="0" fontId="17" fillId="0" borderId="0" xfId="0" applyFont="1" applyFill="1" applyAlignment="1">
      <alignment horizontal="right" vertical="center"/>
    </xf>
    <xf numFmtId="0" fontId="26" fillId="0" borderId="52" xfId="0" applyFont="1" applyFill="1" applyBorder="1" applyAlignment="1">
      <alignment horizontal="center" vertical="center" wrapText="1"/>
    </xf>
    <xf numFmtId="0" fontId="26" fillId="0" borderId="53" xfId="0" applyFont="1" applyFill="1" applyBorder="1" applyAlignment="1">
      <alignment horizontal="center" vertical="center" wrapText="1"/>
    </xf>
    <xf numFmtId="0" fontId="26" fillId="0" borderId="54" xfId="0" applyFont="1" applyFill="1" applyBorder="1" applyAlignment="1">
      <alignment horizontal="center" vertical="center" wrapText="1"/>
    </xf>
    <xf numFmtId="0" fontId="22" fillId="0" borderId="49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22" fillId="0" borderId="53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/>
    </xf>
    <xf numFmtId="0" fontId="22" fillId="0" borderId="40" xfId="0" applyFont="1" applyFill="1" applyBorder="1" applyAlignment="1">
      <alignment horizontal="center"/>
    </xf>
    <xf numFmtId="0" fontId="22" fillId="0" borderId="41" xfId="0" applyFont="1" applyFill="1" applyBorder="1" applyAlignment="1">
      <alignment horizontal="center"/>
    </xf>
    <xf numFmtId="0" fontId="21" fillId="0" borderId="50" xfId="0" applyFont="1" applyFill="1" applyBorder="1" applyAlignment="1">
      <alignment horizontal="center" vertical="center" wrapText="1"/>
    </xf>
    <xf numFmtId="0" fontId="21" fillId="0" borderId="55" xfId="0" applyFont="1" applyFill="1" applyBorder="1" applyAlignment="1">
      <alignment horizontal="center" vertical="center" wrapText="1"/>
    </xf>
    <xf numFmtId="0" fontId="22" fillId="0" borderId="49" xfId="0" applyFont="1" applyFill="1" applyBorder="1" applyAlignment="1">
      <alignment horizontal="center"/>
    </xf>
    <xf numFmtId="0" fontId="22" fillId="0" borderId="50" xfId="0" applyFont="1" applyFill="1" applyBorder="1" applyAlignment="1">
      <alignment horizontal="center"/>
    </xf>
    <xf numFmtId="0" fontId="10" fillId="0" borderId="46" xfId="0" applyFont="1" applyFill="1" applyBorder="1" applyAlignment="1">
      <alignment horizontal="left" vertical="center" wrapText="1"/>
    </xf>
    <xf numFmtId="0" fontId="10" fillId="0" borderId="36" xfId="0" applyFont="1" applyFill="1" applyBorder="1" applyAlignment="1">
      <alignment horizontal="left" vertical="center" wrapText="1"/>
    </xf>
    <xf numFmtId="0" fontId="10" fillId="0" borderId="55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37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164" fontId="5" fillId="0" borderId="24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164" fontId="4" fillId="0" borderId="56" xfId="0" applyNumberFormat="1" applyFont="1" applyFill="1" applyBorder="1" applyAlignment="1">
      <alignment horizontal="left" vertical="center" wrapText="1"/>
    </xf>
    <xf numFmtId="164" fontId="4" fillId="0" borderId="8" xfId="0" applyNumberFormat="1" applyFont="1" applyFill="1" applyBorder="1" applyAlignment="1">
      <alignment horizontal="left" vertical="center" wrapText="1"/>
    </xf>
    <xf numFmtId="164" fontId="4" fillId="0" borderId="33" xfId="0" applyNumberFormat="1" applyFont="1" applyFill="1" applyBorder="1" applyAlignment="1">
      <alignment horizontal="left" vertical="center" wrapText="1"/>
    </xf>
    <xf numFmtId="164" fontId="4" fillId="0" borderId="6" xfId="0" applyNumberFormat="1" applyFont="1" applyFill="1" applyBorder="1" applyAlignment="1">
      <alignment horizontal="left" vertical="center" wrapText="1"/>
    </xf>
    <xf numFmtId="164" fontId="4" fillId="0" borderId="47" xfId="0" applyNumberFormat="1" applyFont="1" applyFill="1" applyBorder="1" applyAlignment="1">
      <alignment horizontal="left" vertical="center" wrapText="1"/>
    </xf>
    <xf numFmtId="164" fontId="4" fillId="0" borderId="60" xfId="0" applyNumberFormat="1" applyFont="1" applyFill="1" applyBorder="1" applyAlignment="1">
      <alignment horizontal="left" vertical="center" wrapText="1"/>
    </xf>
    <xf numFmtId="0" fontId="19" fillId="0" borderId="3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164" fontId="4" fillId="0" borderId="34" xfId="0" applyNumberFormat="1" applyFont="1" applyFill="1" applyBorder="1" applyAlignment="1">
      <alignment horizontal="left" vertical="center" wrapText="1"/>
    </xf>
    <xf numFmtId="164" fontId="4" fillId="0" borderId="5" xfId="0" applyNumberFormat="1" applyFont="1" applyFill="1" applyBorder="1" applyAlignment="1">
      <alignment horizontal="left" vertical="center" wrapText="1"/>
    </xf>
    <xf numFmtId="164" fontId="4" fillId="0" borderId="42" xfId="0" applyNumberFormat="1" applyFont="1" applyFill="1" applyBorder="1" applyAlignment="1">
      <alignment horizontal="left" vertical="center" wrapText="1"/>
    </xf>
    <xf numFmtId="164" fontId="4" fillId="0" borderId="20" xfId="0" applyNumberFormat="1" applyFont="1" applyFill="1" applyBorder="1" applyAlignment="1">
      <alignment horizontal="left" vertical="center" wrapText="1"/>
    </xf>
    <xf numFmtId="164" fontId="4" fillId="0" borderId="23" xfId="0" applyNumberFormat="1" applyFont="1" applyFill="1" applyBorder="1" applyAlignment="1">
      <alignment horizontal="left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49" fontId="23" fillId="0" borderId="24" xfId="0" applyNumberFormat="1" applyFont="1" applyFill="1" applyBorder="1" applyAlignment="1">
      <alignment horizontal="center" vertical="center" wrapText="1"/>
    </xf>
    <xf numFmtId="49" fontId="23" fillId="0" borderId="7" xfId="0" applyNumberFormat="1" applyFont="1" applyFill="1" applyBorder="1" applyAlignment="1">
      <alignment horizontal="center" vertical="center" wrapText="1"/>
    </xf>
    <xf numFmtId="49" fontId="23" fillId="0" borderId="26" xfId="0" applyNumberFormat="1" applyFont="1" applyFill="1" applyBorder="1" applyAlignment="1">
      <alignment horizontal="center" vertical="center" wrapText="1"/>
    </xf>
    <xf numFmtId="0" fontId="20" fillId="0" borderId="57" xfId="0" applyFont="1" applyFill="1" applyBorder="1" applyAlignment="1">
      <alignment horizontal="center" vertical="center" wrapText="1"/>
    </xf>
    <xf numFmtId="0" fontId="20" fillId="0" borderId="58" xfId="0" applyFont="1" applyFill="1" applyBorder="1" applyAlignment="1">
      <alignment horizontal="center" vertical="center" wrapText="1"/>
    </xf>
    <xf numFmtId="0" fontId="20" fillId="0" borderId="59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164" fontId="4" fillId="0" borderId="44" xfId="0" applyNumberFormat="1" applyFont="1" applyFill="1" applyBorder="1" applyAlignment="1">
      <alignment horizontal="left" vertical="center" wrapText="1"/>
    </xf>
    <xf numFmtId="164" fontId="4" fillId="0" borderId="45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164" fontId="4" fillId="0" borderId="62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51" xfId="0" applyFont="1" applyFill="1" applyBorder="1" applyAlignment="1">
      <alignment horizontal="left" vertical="center" wrapText="1"/>
    </xf>
    <xf numFmtId="0" fontId="20" fillId="0" borderId="49" xfId="0" applyFont="1" applyFill="1" applyBorder="1" applyAlignment="1">
      <alignment horizontal="left" vertical="center" wrapText="1"/>
    </xf>
    <xf numFmtId="0" fontId="20" fillId="0" borderId="50" xfId="0" applyFont="1" applyFill="1" applyBorder="1" applyAlignment="1">
      <alignment horizontal="left" vertical="center" wrapText="1"/>
    </xf>
    <xf numFmtId="0" fontId="19" fillId="0" borderId="49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4"/>
    <cellStyle name="Обычный 2 2" xfId="5"/>
    <cellStyle name="Обычный 3_1_Оренбург 2009-2013" xfId="2"/>
    <cellStyle name="Финансовый" xfId="1" builtinId="3"/>
    <cellStyle name="Финансовый 2 2" xfId="3"/>
  </cellStyles>
  <dxfs count="0"/>
  <tableStyles count="0" defaultTableStyle="TableStyleMedium2" defaultPivotStyle="PivotStyleMedium9"/>
  <colors>
    <mruColors>
      <color rgb="FF66FF99"/>
      <color rgb="FFCCFFFF"/>
      <color rgb="FF000099"/>
      <color rgb="FFFFFFCC"/>
      <color rgb="FFCCFFCC"/>
      <color rgb="FF78DBE8"/>
      <color rgb="FFFF99FF"/>
      <color rgb="FFFFFF66"/>
      <color rgb="FF99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.aleksandrova/AppData/Local/Microsoft/Windows/INetCache/Content.Outlook/PTEEC17D/&#1050;&#1086;&#1087;&#1080;&#1103;%20INV%20VSNA%202022YEAR(v1%202)_red_&#1056;&#1042;&#1050;%20(&#1087;&#1086;&#1089;&#1083;&#1077;%20&#1087;&#1086;&#1076;&#1075;&#1088;&#1091;&#1079;&#1082;&#1080;%202021)%20&#1074;&#1086;&#1076;&#1072;_edit%20(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shalimova/Desktop/&#1087;&#1088;&#1086;&#1077;&#1082;&#1090;%20&#1087;&#1088;&#1086;&#1075;&#1088;&#1072;&#1084;&#1084;&#1099;%20&#1076;&#1086;%2041%20&#1075;&#1086;&#1076;&#1072;/2024%20&#1082;&#1086;&#1088;&#1088;&#1077;&#1082;&#1090;&#1080;&#1088;&#1086;&#1074;&#1082;&#1072;/&#1086;&#1090;&#1074;&#1077;&#1090;%20&#1088;&#1074;&#1082;/&#1054;&#1090;&#1095;&#1077;&#1090;%20&#1048;&#1055;%20&#1048;&#1055;&#1047;&#1055;%20&#1055;&#1044;&#1050;%20&#1054;&#1057;%20&#1051;&#1054;&#1057;%2012%20&#1084;&#1077;&#1089;%202023%20%20&#1074;%20&#1040;&#1076;&#1084;&#1080;&#1085;%20&#1076;&#1077;&#1075;&#1090;&#1077;&#1088;&#1077;&#107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_00"/>
      <sheetName val="modFill"/>
      <sheetName val="modProv"/>
      <sheetName val="Инструкция"/>
      <sheetName val="Лог обновления"/>
      <sheetName val="Титульный"/>
      <sheetName val="Территории ИП"/>
      <sheetName val="Фин. план"/>
      <sheetName val="ИП"/>
      <sheetName val="Качество и надежность"/>
      <sheetName val="Комментарии"/>
      <sheetName val="Проверка"/>
      <sheetName val="AllSheetsInThisWorkbook"/>
      <sheetName val="TEHSHEET"/>
      <sheetName val="et_union"/>
      <sheetName val="mod_01"/>
      <sheetName val="mod_02"/>
      <sheetName val="mod_03"/>
      <sheetName val="mod_04"/>
      <sheetName val="mod_com"/>
      <sheetName val="modHTTP"/>
      <sheetName val="modReestr"/>
      <sheetName val="modfrmReestr"/>
      <sheetName val="modInstruction"/>
      <sheetName val="modUpdTemplMain"/>
      <sheetName val="modfrmCheckUpdates"/>
      <sheetName val="modfrmRegion"/>
      <sheetName val="REESTR_MO"/>
      <sheetName val="REESTR_ORG"/>
      <sheetName val="REESTR_IP_BAL"/>
      <sheetName val="REESTR_IP_20XX"/>
      <sheetName val="REESTR_TER"/>
      <sheetName val="REESTR_CNCSN"/>
      <sheetName val="REESTR_OBJECT"/>
      <sheetName val="REESTR_STOP_REASON"/>
      <sheetName val="modClassifierValidate"/>
      <sheetName val="modCheckCyan"/>
      <sheetName val="modHy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I2" t="str">
            <v>Прибыль направляемая на инвестиции</v>
          </cell>
        </row>
        <row r="3">
          <cell r="I3" t="str">
            <v>Амортизационные отчисления</v>
          </cell>
        </row>
        <row r="4">
          <cell r="I4" t="str">
            <v>Прочие собственные средства</v>
          </cell>
        </row>
        <row r="5">
          <cell r="I5" t="str">
            <v>За счет платы за технологическое присоединение</v>
          </cell>
        </row>
        <row r="6">
          <cell r="I6" t="str">
            <v>Кредиты</v>
          </cell>
        </row>
        <row r="7">
          <cell r="I7" t="str">
            <v>Займы</v>
          </cell>
        </row>
        <row r="8">
          <cell r="I8" t="str">
            <v>Прочие привлеченные средства</v>
          </cell>
        </row>
        <row r="9">
          <cell r="I9" t="str">
            <v>Федеральный бюджет</v>
          </cell>
        </row>
        <row r="10">
          <cell r="I10" t="str">
            <v>Бюджет субъекта РФ</v>
          </cell>
        </row>
        <row r="11">
          <cell r="I11" t="str">
            <v>Бюджет муниципального образования</v>
          </cell>
        </row>
        <row r="12">
          <cell r="I12" t="str">
            <v>Лизинг</v>
          </cell>
        </row>
        <row r="13">
          <cell r="I13" t="str">
            <v>Прочие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ИП"/>
      <sheetName val="Отчет ИПЗП"/>
      <sheetName val="Отчет ПДК"/>
      <sheetName val="Отчет ОС"/>
      <sheetName val="ЛОС "/>
      <sheetName val="Лист1"/>
      <sheetName val="Лист2"/>
      <sheetName val="Лист3"/>
      <sheetName val="Лист4"/>
    </sheetNames>
    <sheetDataSet>
      <sheetData sheetId="0">
        <row r="890">
          <cell r="I890">
            <v>-3.6121399999999997</v>
          </cell>
        </row>
        <row r="891">
          <cell r="I891">
            <v>-25.690891999999902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tabSelected="1" topLeftCell="A61" zoomScaleNormal="100" workbookViewId="0">
      <selection activeCell="B66" sqref="B66"/>
    </sheetView>
  </sheetViews>
  <sheetFormatPr defaultRowHeight="15" x14ac:dyDescent="0.25"/>
  <cols>
    <col min="1" max="1" width="9.140625" style="6"/>
    <col min="2" max="2" width="50.7109375" style="6" customWidth="1"/>
    <col min="3" max="3" width="17" style="6" customWidth="1"/>
    <col min="4" max="4" width="8.140625" style="95" customWidth="1"/>
    <col min="5" max="22" width="8.140625" style="6" customWidth="1"/>
    <col min="23" max="16384" width="9.140625" style="6"/>
  </cols>
  <sheetData>
    <row r="1" spans="1:22" s="169" customFormat="1" x14ac:dyDescent="0.25">
      <c r="D1" s="95"/>
    </row>
    <row r="3" spans="1:22" ht="65.25" customHeight="1" x14ac:dyDescent="0.25">
      <c r="K3" s="209" t="s">
        <v>316</v>
      </c>
      <c r="L3" s="209"/>
      <c r="M3" s="209"/>
      <c r="N3" s="209"/>
      <c r="O3" s="209"/>
      <c r="P3" s="209"/>
      <c r="Q3" s="209"/>
      <c r="R3" s="209"/>
      <c r="S3" s="209"/>
      <c r="T3" s="209"/>
      <c r="U3" s="209"/>
    </row>
    <row r="4" spans="1:22" s="169" customFormat="1" ht="15.75" customHeight="1" x14ac:dyDescent="0.25">
      <c r="D4" s="95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</row>
    <row r="5" spans="1:22" ht="55.5" customHeight="1" x14ac:dyDescent="0.25">
      <c r="A5" s="210" t="s">
        <v>312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</row>
    <row r="6" spans="1:22" ht="19.5" thickBot="1" x14ac:dyDescent="0.3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</row>
    <row r="7" spans="1:22" ht="18.75" customHeight="1" thickBot="1" x14ac:dyDescent="0.3">
      <c r="A7" s="212" t="s">
        <v>49</v>
      </c>
      <c r="B7" s="215" t="s">
        <v>225</v>
      </c>
      <c r="C7" s="203" t="s">
        <v>226</v>
      </c>
      <c r="D7" s="224"/>
      <c r="E7" s="224"/>
      <c r="F7" s="224"/>
      <c r="G7" s="224"/>
      <c r="H7" s="225"/>
      <c r="I7" s="219" t="s">
        <v>217</v>
      </c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1"/>
    </row>
    <row r="8" spans="1:22" ht="15" customHeight="1" x14ac:dyDescent="0.25">
      <c r="A8" s="213"/>
      <c r="B8" s="216"/>
      <c r="C8" s="218"/>
      <c r="D8" s="222">
        <v>2023</v>
      </c>
      <c r="E8" s="203">
        <v>2024</v>
      </c>
      <c r="F8" s="203">
        <v>2025</v>
      </c>
      <c r="G8" s="203">
        <v>2026</v>
      </c>
      <c r="H8" s="203">
        <v>2027</v>
      </c>
      <c r="I8" s="203">
        <v>2028</v>
      </c>
      <c r="J8" s="203">
        <v>2029</v>
      </c>
      <c r="K8" s="203">
        <v>2030</v>
      </c>
      <c r="L8" s="203">
        <v>2031</v>
      </c>
      <c r="M8" s="203">
        <v>2032</v>
      </c>
      <c r="N8" s="203">
        <v>2033</v>
      </c>
      <c r="O8" s="203">
        <v>2034</v>
      </c>
      <c r="P8" s="203">
        <v>2035</v>
      </c>
      <c r="Q8" s="203">
        <v>2036</v>
      </c>
      <c r="R8" s="203">
        <v>2037</v>
      </c>
      <c r="S8" s="203">
        <v>2038</v>
      </c>
      <c r="T8" s="203">
        <v>2039</v>
      </c>
      <c r="U8" s="203">
        <v>2040</v>
      </c>
      <c r="V8" s="203">
        <v>2041</v>
      </c>
    </row>
    <row r="9" spans="1:22" ht="15.75" customHeight="1" thickBot="1" x14ac:dyDescent="0.3">
      <c r="A9" s="214"/>
      <c r="B9" s="217"/>
      <c r="C9" s="204"/>
      <c r="D9" s="223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</row>
    <row r="10" spans="1:22" ht="16.5" thickBot="1" x14ac:dyDescent="0.3">
      <c r="A10" s="200" t="s">
        <v>227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2"/>
    </row>
    <row r="11" spans="1:22" ht="16.5" thickBot="1" x14ac:dyDescent="0.3">
      <c r="A11" s="80" t="s">
        <v>228</v>
      </c>
      <c r="B11" s="194" t="s">
        <v>229</v>
      </c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6"/>
    </row>
    <row r="12" spans="1:22" ht="16.5" thickBot="1" x14ac:dyDescent="0.3">
      <c r="A12" s="81" t="s">
        <v>230</v>
      </c>
      <c r="B12" s="194" t="s">
        <v>231</v>
      </c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6"/>
    </row>
    <row r="13" spans="1:22" ht="38.25" customHeight="1" thickBot="1" x14ac:dyDescent="0.3">
      <c r="A13" s="81" t="s">
        <v>232</v>
      </c>
      <c r="B13" s="82" t="s">
        <v>153</v>
      </c>
      <c r="C13" s="83" t="s">
        <v>233</v>
      </c>
      <c r="D13" s="84" t="s">
        <v>234</v>
      </c>
      <c r="E13" s="84" t="s">
        <v>234</v>
      </c>
      <c r="F13" s="84" t="s">
        <v>234</v>
      </c>
      <c r="G13" s="84" t="s">
        <v>234</v>
      </c>
      <c r="H13" s="84" t="s">
        <v>234</v>
      </c>
      <c r="I13" s="84" t="s">
        <v>234</v>
      </c>
      <c r="J13" s="84" t="s">
        <v>234</v>
      </c>
      <c r="K13" s="84" t="s">
        <v>234</v>
      </c>
      <c r="L13" s="84" t="s">
        <v>234</v>
      </c>
      <c r="M13" s="84" t="s">
        <v>234</v>
      </c>
      <c r="N13" s="84" t="s">
        <v>234</v>
      </c>
      <c r="O13" s="84" t="s">
        <v>234</v>
      </c>
      <c r="P13" s="84" t="s">
        <v>234</v>
      </c>
      <c r="Q13" s="84" t="s">
        <v>234</v>
      </c>
      <c r="R13" s="84" t="s">
        <v>234</v>
      </c>
      <c r="S13" s="84" t="s">
        <v>234</v>
      </c>
      <c r="T13" s="84" t="s">
        <v>234</v>
      </c>
      <c r="U13" s="84" t="s">
        <v>234</v>
      </c>
      <c r="V13" s="84" t="s">
        <v>234</v>
      </c>
    </row>
    <row r="14" spans="1:22" ht="16.5" thickBot="1" x14ac:dyDescent="0.3">
      <c r="A14" s="81" t="s">
        <v>235</v>
      </c>
      <c r="B14" s="197" t="s">
        <v>236</v>
      </c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9"/>
    </row>
    <row r="15" spans="1:22" ht="62.25" customHeight="1" thickBot="1" x14ac:dyDescent="0.3">
      <c r="A15" s="81" t="s">
        <v>237</v>
      </c>
      <c r="B15" s="82" t="s">
        <v>238</v>
      </c>
      <c r="C15" s="83" t="s">
        <v>233</v>
      </c>
      <c r="D15" s="84" t="s">
        <v>234</v>
      </c>
      <c r="E15" s="84" t="s">
        <v>234</v>
      </c>
      <c r="F15" s="84" t="s">
        <v>234</v>
      </c>
      <c r="G15" s="84" t="s">
        <v>234</v>
      </c>
      <c r="H15" s="84" t="s">
        <v>234</v>
      </c>
      <c r="I15" s="84" t="s">
        <v>234</v>
      </c>
      <c r="J15" s="84" t="s">
        <v>234</v>
      </c>
      <c r="K15" s="84" t="s">
        <v>234</v>
      </c>
      <c r="L15" s="84" t="s">
        <v>234</v>
      </c>
      <c r="M15" s="84" t="s">
        <v>234</v>
      </c>
      <c r="N15" s="84" t="s">
        <v>234</v>
      </c>
      <c r="O15" s="84" t="s">
        <v>234</v>
      </c>
      <c r="P15" s="84" t="s">
        <v>234</v>
      </c>
      <c r="Q15" s="84" t="s">
        <v>234</v>
      </c>
      <c r="R15" s="84" t="s">
        <v>234</v>
      </c>
      <c r="S15" s="84" t="s">
        <v>234</v>
      </c>
      <c r="T15" s="84" t="s">
        <v>234</v>
      </c>
      <c r="U15" s="84" t="s">
        <v>234</v>
      </c>
      <c r="V15" s="84" t="s">
        <v>234</v>
      </c>
    </row>
    <row r="16" spans="1:22" ht="16.5" thickBot="1" x14ac:dyDescent="0.3">
      <c r="A16" s="80" t="s">
        <v>10</v>
      </c>
      <c r="B16" s="194" t="s">
        <v>239</v>
      </c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6"/>
    </row>
    <row r="17" spans="1:22" ht="16.5" thickBot="1" x14ac:dyDescent="0.3">
      <c r="A17" s="81" t="s">
        <v>240</v>
      </c>
      <c r="B17" s="194" t="s">
        <v>241</v>
      </c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6"/>
    </row>
    <row r="18" spans="1:22" ht="180.75" customHeight="1" thickBot="1" x14ac:dyDescent="0.3">
      <c r="A18" s="81" t="s">
        <v>242</v>
      </c>
      <c r="B18" s="85" t="s">
        <v>243</v>
      </c>
      <c r="C18" s="86" t="s">
        <v>244</v>
      </c>
      <c r="D18" s="96">
        <v>0.39935823405320686</v>
      </c>
      <c r="E18" s="86">
        <v>0.4</v>
      </c>
      <c r="F18" s="86">
        <v>0.4</v>
      </c>
      <c r="G18" s="86">
        <v>0.4</v>
      </c>
      <c r="H18" s="86">
        <v>0.4</v>
      </c>
      <c r="I18" s="86">
        <v>0.4</v>
      </c>
      <c r="J18" s="86">
        <v>0.4</v>
      </c>
      <c r="K18" s="86">
        <v>0.4</v>
      </c>
      <c r="L18" s="86">
        <v>0.4</v>
      </c>
      <c r="M18" s="86">
        <v>0.4</v>
      </c>
      <c r="N18" s="86">
        <v>0.4</v>
      </c>
      <c r="O18" s="86">
        <v>0.4</v>
      </c>
      <c r="P18" s="86">
        <v>0.4</v>
      </c>
      <c r="Q18" s="86">
        <v>0.4</v>
      </c>
      <c r="R18" s="86">
        <v>0.4</v>
      </c>
      <c r="S18" s="86">
        <v>0.4</v>
      </c>
      <c r="T18" s="86">
        <v>0.4</v>
      </c>
      <c r="U18" s="86">
        <v>0.4</v>
      </c>
      <c r="V18" s="86">
        <v>0.4</v>
      </c>
    </row>
    <row r="19" spans="1:22" ht="16.5" thickBot="1" x14ac:dyDescent="0.3">
      <c r="A19" s="81" t="s">
        <v>245</v>
      </c>
      <c r="B19" s="194" t="s">
        <v>246</v>
      </c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6"/>
    </row>
    <row r="20" spans="1:22" ht="33" customHeight="1" thickBot="1" x14ac:dyDescent="0.3">
      <c r="A20" s="81" t="s">
        <v>247</v>
      </c>
      <c r="B20" s="85" t="s">
        <v>248</v>
      </c>
      <c r="C20" s="86" t="s">
        <v>244</v>
      </c>
      <c r="D20" s="97">
        <v>3.7725984048910619</v>
      </c>
      <c r="E20" s="86">
        <v>3.8</v>
      </c>
      <c r="F20" s="86">
        <v>3.8</v>
      </c>
      <c r="G20" s="86">
        <v>3.8</v>
      </c>
      <c r="H20" s="86">
        <v>3.8</v>
      </c>
      <c r="I20" s="86">
        <v>3.8</v>
      </c>
      <c r="J20" s="86">
        <v>3.8</v>
      </c>
      <c r="K20" s="86">
        <v>3.8</v>
      </c>
      <c r="L20" s="86">
        <v>3.8</v>
      </c>
      <c r="M20" s="86">
        <v>3.8</v>
      </c>
      <c r="N20" s="86">
        <v>3.8</v>
      </c>
      <c r="O20" s="86">
        <v>3.8</v>
      </c>
      <c r="P20" s="86">
        <v>3.8</v>
      </c>
      <c r="Q20" s="86">
        <v>3.8</v>
      </c>
      <c r="R20" s="86">
        <v>3.8</v>
      </c>
      <c r="S20" s="86">
        <v>3.8</v>
      </c>
      <c r="T20" s="86">
        <v>3.8</v>
      </c>
      <c r="U20" s="86">
        <v>3.8</v>
      </c>
      <c r="V20" s="86">
        <v>3.8</v>
      </c>
    </row>
    <row r="21" spans="1:22" ht="16.5" thickBot="1" x14ac:dyDescent="0.3">
      <c r="A21" s="80" t="s">
        <v>41</v>
      </c>
      <c r="B21" s="194" t="s">
        <v>249</v>
      </c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6"/>
    </row>
    <row r="22" spans="1:22" ht="51" customHeight="1" thickBot="1" x14ac:dyDescent="0.3">
      <c r="A22" s="81" t="s">
        <v>250</v>
      </c>
      <c r="B22" s="85" t="s">
        <v>251</v>
      </c>
      <c r="C22" s="87" t="s">
        <v>233</v>
      </c>
      <c r="D22" s="98">
        <v>15</v>
      </c>
      <c r="E22" s="86">
        <v>15</v>
      </c>
      <c r="F22" s="86">
        <v>15</v>
      </c>
      <c r="G22" s="86">
        <v>15</v>
      </c>
      <c r="H22" s="86">
        <v>15</v>
      </c>
      <c r="I22" s="86">
        <v>15</v>
      </c>
      <c r="J22" s="86">
        <v>15</v>
      </c>
      <c r="K22" s="86">
        <v>15</v>
      </c>
      <c r="L22" s="86">
        <v>15</v>
      </c>
      <c r="M22" s="86">
        <v>15</v>
      </c>
      <c r="N22" s="86">
        <v>15</v>
      </c>
      <c r="O22" s="86">
        <v>15</v>
      </c>
      <c r="P22" s="86">
        <v>15</v>
      </c>
      <c r="Q22" s="86">
        <v>15</v>
      </c>
      <c r="R22" s="86">
        <v>15</v>
      </c>
      <c r="S22" s="86">
        <v>15</v>
      </c>
      <c r="T22" s="86">
        <v>15</v>
      </c>
      <c r="U22" s="86">
        <v>15</v>
      </c>
      <c r="V22" s="86">
        <v>15</v>
      </c>
    </row>
    <row r="23" spans="1:22" ht="33.75" customHeight="1" thickBot="1" x14ac:dyDescent="0.3">
      <c r="A23" s="81" t="s">
        <v>250</v>
      </c>
      <c r="B23" s="85" t="s">
        <v>16</v>
      </c>
      <c r="C23" s="86" t="s">
        <v>252</v>
      </c>
      <c r="D23" s="97">
        <v>0.91397069004131071</v>
      </c>
      <c r="E23" s="86">
        <v>0.9</v>
      </c>
      <c r="F23" s="86">
        <v>0.9</v>
      </c>
      <c r="G23" s="86">
        <v>0.9</v>
      </c>
      <c r="H23" s="86">
        <v>0.9</v>
      </c>
      <c r="I23" s="86">
        <v>0.9</v>
      </c>
      <c r="J23" s="86">
        <v>0.9</v>
      </c>
      <c r="K23" s="86">
        <v>0.9</v>
      </c>
      <c r="L23" s="86">
        <v>0.9</v>
      </c>
      <c r="M23" s="86">
        <v>0.9</v>
      </c>
      <c r="N23" s="86">
        <v>0.9</v>
      </c>
      <c r="O23" s="86">
        <v>0.9</v>
      </c>
      <c r="P23" s="86">
        <v>0.9</v>
      </c>
      <c r="Q23" s="86">
        <v>0.9</v>
      </c>
      <c r="R23" s="86">
        <v>0.9</v>
      </c>
      <c r="S23" s="86">
        <v>0.9</v>
      </c>
      <c r="T23" s="86">
        <v>0.9</v>
      </c>
      <c r="U23" s="86">
        <v>0.9</v>
      </c>
      <c r="V23" s="86">
        <v>0.9</v>
      </c>
    </row>
    <row r="24" spans="1:22" ht="16.5" thickBot="1" x14ac:dyDescent="0.3">
      <c r="A24" s="200" t="s">
        <v>253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2"/>
    </row>
    <row r="25" spans="1:22" ht="16.5" thickBot="1" x14ac:dyDescent="0.3">
      <c r="A25" s="88" t="s">
        <v>228</v>
      </c>
      <c r="B25" s="194" t="s">
        <v>239</v>
      </c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6"/>
    </row>
    <row r="26" spans="1:22" ht="16.5" thickBot="1" x14ac:dyDescent="0.3">
      <c r="A26" s="81" t="s">
        <v>230</v>
      </c>
      <c r="B26" s="194" t="s">
        <v>241</v>
      </c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6"/>
    </row>
    <row r="27" spans="1:22" ht="181.5" customHeight="1" thickBot="1" x14ac:dyDescent="0.3">
      <c r="A27" s="81" t="s">
        <v>232</v>
      </c>
      <c r="B27" s="85" t="s">
        <v>243</v>
      </c>
      <c r="C27" s="86" t="s">
        <v>244</v>
      </c>
      <c r="D27" s="99">
        <v>9.5465393794749401E-2</v>
      </c>
      <c r="E27" s="86">
        <v>1.63</v>
      </c>
      <c r="F27" s="86">
        <v>1.63</v>
      </c>
      <c r="G27" s="86">
        <v>1.63</v>
      </c>
      <c r="H27" s="86">
        <v>1.63</v>
      </c>
      <c r="I27" s="86">
        <v>1.63</v>
      </c>
      <c r="J27" s="86">
        <v>1.63</v>
      </c>
      <c r="K27" s="86">
        <v>1.63</v>
      </c>
      <c r="L27" s="86">
        <v>1.63</v>
      </c>
      <c r="M27" s="86">
        <v>1.63</v>
      </c>
      <c r="N27" s="86">
        <v>1.63</v>
      </c>
      <c r="O27" s="86">
        <v>1.63</v>
      </c>
      <c r="P27" s="86">
        <v>1.63</v>
      </c>
      <c r="Q27" s="86">
        <v>1.63</v>
      </c>
      <c r="R27" s="86">
        <v>1.63</v>
      </c>
      <c r="S27" s="86">
        <v>1.63</v>
      </c>
      <c r="T27" s="86">
        <v>1.63</v>
      </c>
      <c r="U27" s="86">
        <v>1.63</v>
      </c>
      <c r="V27" s="86">
        <v>1.63</v>
      </c>
    </row>
    <row r="28" spans="1:22" ht="16.5" thickBot="1" x14ac:dyDescent="0.3">
      <c r="A28" s="81" t="s">
        <v>235</v>
      </c>
      <c r="B28" s="194" t="s">
        <v>246</v>
      </c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6"/>
    </row>
    <row r="29" spans="1:22" ht="49.5" customHeight="1" thickBot="1" x14ac:dyDescent="0.3">
      <c r="A29" s="81" t="s">
        <v>237</v>
      </c>
      <c r="B29" s="85" t="s">
        <v>254</v>
      </c>
      <c r="C29" s="86" t="s">
        <v>244</v>
      </c>
      <c r="D29" s="99">
        <v>4.3087971274685817</v>
      </c>
      <c r="E29" s="86">
        <v>22.49</v>
      </c>
      <c r="F29" s="86">
        <v>21.39</v>
      </c>
      <c r="G29" s="86">
        <v>20.29</v>
      </c>
      <c r="H29" s="86">
        <v>19.190000000000001</v>
      </c>
      <c r="I29" s="86">
        <v>18.09</v>
      </c>
      <c r="J29" s="86">
        <v>16.989999999999998</v>
      </c>
      <c r="K29" s="86">
        <v>15.89</v>
      </c>
      <c r="L29" s="86">
        <v>14.79</v>
      </c>
      <c r="M29" s="86">
        <v>13.69</v>
      </c>
      <c r="N29" s="86">
        <v>12.59</v>
      </c>
      <c r="O29" s="86">
        <v>11.49</v>
      </c>
      <c r="P29" s="86">
        <v>10.39</v>
      </c>
      <c r="Q29" s="86">
        <v>9.2899999999999991</v>
      </c>
      <c r="R29" s="86">
        <v>8.19</v>
      </c>
      <c r="S29" s="86">
        <v>7.09</v>
      </c>
      <c r="T29" s="86">
        <v>5.99</v>
      </c>
      <c r="U29" s="86">
        <v>4.8899999999999997</v>
      </c>
      <c r="V29" s="86">
        <v>3.8</v>
      </c>
    </row>
    <row r="30" spans="1:22" ht="49.5" customHeight="1" thickBot="1" x14ac:dyDescent="0.3">
      <c r="A30" s="81" t="s">
        <v>255</v>
      </c>
      <c r="B30" s="85" t="s">
        <v>256</v>
      </c>
      <c r="C30" s="86" t="s">
        <v>244</v>
      </c>
      <c r="D30" s="99">
        <v>0.47796070100902821</v>
      </c>
      <c r="E30" s="86">
        <v>24.99</v>
      </c>
      <c r="F30" s="86">
        <v>23.75</v>
      </c>
      <c r="G30" s="86">
        <v>22.51</v>
      </c>
      <c r="H30" s="86">
        <v>21.26</v>
      </c>
      <c r="I30" s="86">
        <v>20.010000000000002</v>
      </c>
      <c r="J30" s="86">
        <v>18.760000000000002</v>
      </c>
      <c r="K30" s="86">
        <v>17.52</v>
      </c>
      <c r="L30" s="86">
        <v>16.27</v>
      </c>
      <c r="M30" s="86">
        <v>15.02</v>
      </c>
      <c r="N30" s="86">
        <v>13.78</v>
      </c>
      <c r="O30" s="86">
        <v>12.53</v>
      </c>
      <c r="P30" s="86">
        <v>11.28</v>
      </c>
      <c r="Q30" s="86">
        <v>10.039999999999999</v>
      </c>
      <c r="R30" s="86">
        <v>8.7899999999999991</v>
      </c>
      <c r="S30" s="86">
        <v>7.54</v>
      </c>
      <c r="T30" s="86">
        <v>6.29</v>
      </c>
      <c r="U30" s="86">
        <v>5.05</v>
      </c>
      <c r="V30" s="86">
        <v>3.8</v>
      </c>
    </row>
    <row r="31" spans="1:22" ht="16.5" thickBot="1" x14ac:dyDescent="0.3">
      <c r="A31" s="81" t="s">
        <v>10</v>
      </c>
      <c r="B31" s="194" t="s">
        <v>249</v>
      </c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6"/>
    </row>
    <row r="32" spans="1:22" ht="54.75" customHeight="1" thickBot="1" x14ac:dyDescent="0.3">
      <c r="A32" s="81" t="s">
        <v>240</v>
      </c>
      <c r="B32" s="85" t="s">
        <v>251</v>
      </c>
      <c r="C32" s="87" t="s">
        <v>233</v>
      </c>
      <c r="D32" s="100">
        <v>24.44</v>
      </c>
      <c r="E32" s="87">
        <v>24.44</v>
      </c>
      <c r="F32" s="87">
        <v>24.44</v>
      </c>
      <c r="G32" s="87">
        <v>23.94</v>
      </c>
      <c r="H32" s="87">
        <v>23.44</v>
      </c>
      <c r="I32" s="87">
        <v>22.94</v>
      </c>
      <c r="J32" s="87">
        <v>22.44</v>
      </c>
      <c r="K32" s="87">
        <v>21.94</v>
      </c>
      <c r="L32" s="87">
        <v>21.44</v>
      </c>
      <c r="M32" s="87">
        <v>20.94</v>
      </c>
      <c r="N32" s="87">
        <v>20.440000000000001</v>
      </c>
      <c r="O32" s="87">
        <v>19.940000000000001</v>
      </c>
      <c r="P32" s="87">
        <v>19.440000000000001</v>
      </c>
      <c r="Q32" s="87">
        <v>18.940000000000001</v>
      </c>
      <c r="R32" s="87">
        <v>18.440000000000001</v>
      </c>
      <c r="S32" s="87">
        <v>17.940000000000001</v>
      </c>
      <c r="T32" s="87">
        <v>17.440000000000001</v>
      </c>
      <c r="U32" s="87">
        <v>16.940000000000001</v>
      </c>
      <c r="V32" s="87">
        <v>15</v>
      </c>
    </row>
    <row r="33" spans="1:22" ht="69" customHeight="1" thickBot="1" x14ac:dyDescent="0.3">
      <c r="A33" s="81" t="s">
        <v>245</v>
      </c>
      <c r="B33" s="85" t="s">
        <v>257</v>
      </c>
      <c r="C33" s="86" t="s">
        <v>252</v>
      </c>
      <c r="D33" s="99">
        <v>0.36</v>
      </c>
      <c r="E33" s="86">
        <v>0.36</v>
      </c>
      <c r="F33" s="86">
        <v>0.36</v>
      </c>
      <c r="G33" s="86">
        <v>0.35</v>
      </c>
      <c r="H33" s="86">
        <v>0.35</v>
      </c>
      <c r="I33" s="86">
        <v>0.34</v>
      </c>
      <c r="J33" s="86">
        <v>0.34</v>
      </c>
      <c r="K33" s="86">
        <v>0.33</v>
      </c>
      <c r="L33" s="86">
        <v>0.33</v>
      </c>
      <c r="M33" s="86">
        <v>0.32</v>
      </c>
      <c r="N33" s="86">
        <v>0.32</v>
      </c>
      <c r="O33" s="86">
        <v>0.31</v>
      </c>
      <c r="P33" s="86">
        <v>0.31</v>
      </c>
      <c r="Q33" s="86">
        <v>0.3</v>
      </c>
      <c r="R33" s="86">
        <v>0.3</v>
      </c>
      <c r="S33" s="86">
        <v>0.28999999999999998</v>
      </c>
      <c r="T33" s="86">
        <v>0.28999999999999998</v>
      </c>
      <c r="U33" s="86">
        <v>0.28000000000000003</v>
      </c>
      <c r="V33" s="87">
        <v>0.28000000000000003</v>
      </c>
    </row>
    <row r="34" spans="1:22" ht="68.25" customHeight="1" thickBot="1" x14ac:dyDescent="0.3">
      <c r="A34" s="81" t="s">
        <v>258</v>
      </c>
      <c r="B34" s="85" t="s">
        <v>259</v>
      </c>
      <c r="C34" s="86" t="s">
        <v>252</v>
      </c>
      <c r="D34" s="99">
        <v>0.27999999999999997</v>
      </c>
      <c r="E34" s="86">
        <v>0.28000000000000003</v>
      </c>
      <c r="F34" s="86">
        <v>0.28000000000000003</v>
      </c>
      <c r="G34" s="86">
        <v>0.27</v>
      </c>
      <c r="H34" s="86">
        <v>0.27</v>
      </c>
      <c r="I34" s="86">
        <v>0.26</v>
      </c>
      <c r="J34" s="86">
        <v>0.26</v>
      </c>
      <c r="K34" s="86">
        <v>0.25</v>
      </c>
      <c r="L34" s="86">
        <v>0.25</v>
      </c>
      <c r="M34" s="86">
        <v>0.24</v>
      </c>
      <c r="N34" s="86">
        <v>0.24</v>
      </c>
      <c r="O34" s="86">
        <v>0.23</v>
      </c>
      <c r="P34" s="86">
        <v>0.23</v>
      </c>
      <c r="Q34" s="86">
        <v>0.22</v>
      </c>
      <c r="R34" s="86">
        <v>0.22</v>
      </c>
      <c r="S34" s="86">
        <v>0.21</v>
      </c>
      <c r="T34" s="86">
        <v>0.21</v>
      </c>
      <c r="U34" s="86">
        <v>0.2</v>
      </c>
      <c r="V34" s="86">
        <v>0.2</v>
      </c>
    </row>
    <row r="35" spans="1:22" ht="69" customHeight="1" thickBot="1" x14ac:dyDescent="0.3">
      <c r="A35" s="81" t="s">
        <v>260</v>
      </c>
      <c r="B35" s="85" t="s">
        <v>261</v>
      </c>
      <c r="C35" s="86" t="s">
        <v>252</v>
      </c>
      <c r="D35" s="99">
        <v>0.24000000000000002</v>
      </c>
      <c r="E35" s="86">
        <v>0.24</v>
      </c>
      <c r="F35" s="86">
        <v>0.24</v>
      </c>
      <c r="G35" s="86">
        <v>0.24</v>
      </c>
      <c r="H35" s="86">
        <v>0.24</v>
      </c>
      <c r="I35" s="86">
        <v>0.23</v>
      </c>
      <c r="J35" s="86">
        <v>0.23</v>
      </c>
      <c r="K35" s="86">
        <v>0.23</v>
      </c>
      <c r="L35" s="86">
        <v>0.22</v>
      </c>
      <c r="M35" s="86">
        <v>0.22</v>
      </c>
      <c r="N35" s="86">
        <v>0.22</v>
      </c>
      <c r="O35" s="86">
        <v>0.22</v>
      </c>
      <c r="P35" s="86">
        <v>0.21</v>
      </c>
      <c r="Q35" s="86">
        <v>0.21</v>
      </c>
      <c r="R35" s="86">
        <v>0.21</v>
      </c>
      <c r="S35" s="86">
        <v>0.21</v>
      </c>
      <c r="T35" s="86">
        <v>0.2</v>
      </c>
      <c r="U35" s="86">
        <v>0.2</v>
      </c>
      <c r="V35" s="86">
        <v>0.2</v>
      </c>
    </row>
    <row r="36" spans="1:22" ht="16.5" thickBot="1" x14ac:dyDescent="0.3">
      <c r="A36" s="200" t="s">
        <v>262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2"/>
    </row>
    <row r="37" spans="1:22" ht="16.5" thickBot="1" x14ac:dyDescent="0.3">
      <c r="A37" s="88" t="s">
        <v>228</v>
      </c>
      <c r="B37" s="194" t="s">
        <v>229</v>
      </c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6"/>
    </row>
    <row r="38" spans="1:22" ht="16.5" thickBot="1" x14ac:dyDescent="0.3">
      <c r="A38" s="81" t="s">
        <v>230</v>
      </c>
      <c r="B38" s="194" t="s">
        <v>231</v>
      </c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6"/>
    </row>
    <row r="39" spans="1:22" ht="142.5" customHeight="1" thickBot="1" x14ac:dyDescent="0.3">
      <c r="A39" s="81" t="s">
        <v>232</v>
      </c>
      <c r="B39" s="85" t="s">
        <v>263</v>
      </c>
      <c r="C39" s="87" t="s">
        <v>233</v>
      </c>
      <c r="D39" s="99">
        <v>0</v>
      </c>
      <c r="E39" s="86">
        <v>0.01</v>
      </c>
      <c r="F39" s="86">
        <v>0.01</v>
      </c>
      <c r="G39" s="86">
        <v>0.01</v>
      </c>
      <c r="H39" s="86">
        <v>0.01</v>
      </c>
      <c r="I39" s="86">
        <v>0.01</v>
      </c>
      <c r="J39" s="86">
        <v>0.01</v>
      </c>
      <c r="K39" s="86">
        <v>0.01</v>
      </c>
      <c r="L39" s="86">
        <v>0.01</v>
      </c>
      <c r="M39" s="86">
        <v>0.01</v>
      </c>
      <c r="N39" s="86">
        <v>0.01</v>
      </c>
      <c r="O39" s="86">
        <v>0.01</v>
      </c>
      <c r="P39" s="86">
        <v>0.01</v>
      </c>
      <c r="Q39" s="86">
        <v>0.01</v>
      </c>
      <c r="R39" s="86">
        <v>0.01</v>
      </c>
      <c r="S39" s="86">
        <v>0.01</v>
      </c>
      <c r="T39" s="86">
        <v>0.01</v>
      </c>
      <c r="U39" s="86">
        <v>0.01</v>
      </c>
      <c r="V39" s="86">
        <v>0.01</v>
      </c>
    </row>
    <row r="40" spans="1:22" ht="92.25" customHeight="1" thickBot="1" x14ac:dyDescent="0.3">
      <c r="A40" s="81" t="s">
        <v>264</v>
      </c>
      <c r="B40" s="85" t="s">
        <v>265</v>
      </c>
      <c r="C40" s="87" t="s">
        <v>233</v>
      </c>
      <c r="D40" s="99">
        <v>0.16256386437529027</v>
      </c>
      <c r="E40" s="86">
        <v>1.1499999999999999</v>
      </c>
      <c r="F40" s="86">
        <v>1.1499999999999999</v>
      </c>
      <c r="G40" s="86">
        <v>1.1499999999999999</v>
      </c>
      <c r="H40" s="86">
        <v>1.1499999999999999</v>
      </c>
      <c r="I40" s="86">
        <v>1.1499999999999999</v>
      </c>
      <c r="J40" s="86">
        <v>1.1499999999999999</v>
      </c>
      <c r="K40" s="86">
        <v>1.1499999999999999</v>
      </c>
      <c r="L40" s="86">
        <v>1.1499999999999999</v>
      </c>
      <c r="M40" s="86">
        <v>1.1499999999999999</v>
      </c>
      <c r="N40" s="86">
        <v>1.1499999999999999</v>
      </c>
      <c r="O40" s="86">
        <v>1.1499999999999999</v>
      </c>
      <c r="P40" s="86">
        <v>1.1499999999999999</v>
      </c>
      <c r="Q40" s="86">
        <v>1.1499999999999999</v>
      </c>
      <c r="R40" s="86">
        <v>1.1499999999999999</v>
      </c>
      <c r="S40" s="86">
        <v>1.1499999999999999</v>
      </c>
      <c r="T40" s="86">
        <v>1.1499999999999999</v>
      </c>
      <c r="U40" s="86">
        <v>1.1499999999999999</v>
      </c>
      <c r="V40" s="86">
        <v>1.1499999999999999</v>
      </c>
    </row>
    <row r="41" spans="1:22" ht="16.5" thickBot="1" x14ac:dyDescent="0.3">
      <c r="A41" s="81" t="s">
        <v>235</v>
      </c>
      <c r="B41" s="89" t="s">
        <v>236</v>
      </c>
      <c r="C41" s="89"/>
      <c r="D41" s="101"/>
      <c r="E41" s="89"/>
      <c r="F41" s="89"/>
      <c r="G41" s="89"/>
      <c r="H41" s="89"/>
      <c r="I41" s="89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</row>
    <row r="42" spans="1:22" ht="61.5" customHeight="1" thickBot="1" x14ac:dyDescent="0.3">
      <c r="A42" s="81" t="s">
        <v>237</v>
      </c>
      <c r="B42" s="85" t="s">
        <v>266</v>
      </c>
      <c r="C42" s="87" t="s">
        <v>233</v>
      </c>
      <c r="D42" s="98">
        <v>0</v>
      </c>
      <c r="E42" s="86">
        <v>0</v>
      </c>
      <c r="F42" s="86">
        <v>0</v>
      </c>
      <c r="G42" s="86">
        <v>0</v>
      </c>
      <c r="H42" s="86">
        <v>0</v>
      </c>
      <c r="I42" s="86">
        <v>0</v>
      </c>
      <c r="J42" s="86">
        <v>0</v>
      </c>
      <c r="K42" s="86">
        <v>0</v>
      </c>
      <c r="L42" s="86">
        <v>0</v>
      </c>
      <c r="M42" s="86">
        <v>0</v>
      </c>
      <c r="N42" s="86">
        <v>0</v>
      </c>
      <c r="O42" s="86">
        <v>0</v>
      </c>
      <c r="P42" s="86">
        <v>0</v>
      </c>
      <c r="Q42" s="86">
        <v>0</v>
      </c>
      <c r="R42" s="86">
        <v>0</v>
      </c>
      <c r="S42" s="86">
        <v>0</v>
      </c>
      <c r="T42" s="86">
        <v>0</v>
      </c>
      <c r="U42" s="86">
        <v>0</v>
      </c>
      <c r="V42" s="86">
        <v>0</v>
      </c>
    </row>
    <row r="43" spans="1:22" ht="111" customHeight="1" thickBot="1" x14ac:dyDescent="0.3">
      <c r="A43" s="81" t="s">
        <v>255</v>
      </c>
      <c r="B43" s="85" t="s">
        <v>267</v>
      </c>
      <c r="C43" s="87" t="s">
        <v>233</v>
      </c>
      <c r="D43" s="98">
        <v>0</v>
      </c>
      <c r="E43" s="86">
        <v>0</v>
      </c>
      <c r="F43" s="86">
        <v>0</v>
      </c>
      <c r="G43" s="86">
        <v>0</v>
      </c>
      <c r="H43" s="86">
        <v>0</v>
      </c>
      <c r="I43" s="86">
        <v>0</v>
      </c>
      <c r="J43" s="86">
        <v>0</v>
      </c>
      <c r="K43" s="86">
        <v>0</v>
      </c>
      <c r="L43" s="86">
        <v>0</v>
      </c>
      <c r="M43" s="86">
        <v>0</v>
      </c>
      <c r="N43" s="86">
        <v>0</v>
      </c>
      <c r="O43" s="86">
        <v>0</v>
      </c>
      <c r="P43" s="86">
        <v>0</v>
      </c>
      <c r="Q43" s="86">
        <v>0</v>
      </c>
      <c r="R43" s="86">
        <v>0</v>
      </c>
      <c r="S43" s="86">
        <v>0</v>
      </c>
      <c r="T43" s="86">
        <v>0</v>
      </c>
      <c r="U43" s="86">
        <v>0</v>
      </c>
      <c r="V43" s="86">
        <v>0</v>
      </c>
    </row>
    <row r="44" spans="1:22" ht="16.5" thickBot="1" x14ac:dyDescent="0.3">
      <c r="A44" s="80" t="s">
        <v>10</v>
      </c>
      <c r="B44" s="194" t="s">
        <v>239</v>
      </c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6"/>
    </row>
    <row r="45" spans="1:22" ht="16.5" thickBot="1" x14ac:dyDescent="0.3">
      <c r="A45" s="81" t="s">
        <v>240</v>
      </c>
      <c r="B45" s="194" t="s">
        <v>241</v>
      </c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6"/>
    </row>
    <row r="46" spans="1:22" ht="173.25" customHeight="1" thickBot="1" x14ac:dyDescent="0.3">
      <c r="A46" s="81" t="s">
        <v>242</v>
      </c>
      <c r="B46" s="85" t="s">
        <v>243</v>
      </c>
      <c r="C46" s="86" t="s">
        <v>244</v>
      </c>
      <c r="D46" s="99">
        <v>0.13010668748373666</v>
      </c>
      <c r="E46" s="86">
        <v>3.77</v>
      </c>
      <c r="F46" s="86">
        <v>3.67</v>
      </c>
      <c r="G46" s="86">
        <v>3.67</v>
      </c>
      <c r="H46" s="86">
        <v>3.67</v>
      </c>
      <c r="I46" s="86">
        <v>3.67</v>
      </c>
      <c r="J46" s="86">
        <v>3.56</v>
      </c>
      <c r="K46" s="86">
        <v>3.56</v>
      </c>
      <c r="L46" s="86">
        <v>3.56</v>
      </c>
      <c r="M46" s="86">
        <v>3.56</v>
      </c>
      <c r="N46" s="86">
        <v>3.46</v>
      </c>
      <c r="O46" s="86">
        <v>3.46</v>
      </c>
      <c r="P46" s="86">
        <v>3.46</v>
      </c>
      <c r="Q46" s="86">
        <v>3.46</v>
      </c>
      <c r="R46" s="86">
        <v>3.36</v>
      </c>
      <c r="S46" s="86">
        <v>3.36</v>
      </c>
      <c r="T46" s="86">
        <v>3.36</v>
      </c>
      <c r="U46" s="86">
        <v>3.28</v>
      </c>
      <c r="V46" s="86">
        <v>3.28</v>
      </c>
    </row>
    <row r="47" spans="1:22" ht="16.5" thickBot="1" x14ac:dyDescent="0.3">
      <c r="A47" s="81" t="s">
        <v>245</v>
      </c>
      <c r="B47" s="194" t="s">
        <v>246</v>
      </c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6"/>
    </row>
    <row r="48" spans="1:22" ht="37.5" customHeight="1" thickBot="1" x14ac:dyDescent="0.3">
      <c r="A48" s="81" t="s">
        <v>247</v>
      </c>
      <c r="B48" s="85" t="s">
        <v>248</v>
      </c>
      <c r="C48" s="86" t="s">
        <v>244</v>
      </c>
      <c r="D48" s="99">
        <v>1.557815531126918</v>
      </c>
      <c r="E48" s="86">
        <v>35.090000000000003</v>
      </c>
      <c r="F48" s="86">
        <v>34.92</v>
      </c>
      <c r="G48" s="86">
        <v>34.92</v>
      </c>
      <c r="H48" s="86">
        <v>34.92</v>
      </c>
      <c r="I48" s="86">
        <v>34.92</v>
      </c>
      <c r="J48" s="86">
        <v>34.770000000000003</v>
      </c>
      <c r="K48" s="86">
        <v>34.770000000000003</v>
      </c>
      <c r="L48" s="86">
        <v>34.770000000000003</v>
      </c>
      <c r="M48" s="86">
        <v>34.770000000000003</v>
      </c>
      <c r="N48" s="86">
        <v>34.619999999999997</v>
      </c>
      <c r="O48" s="86">
        <v>34.619999999999997</v>
      </c>
      <c r="P48" s="86">
        <v>34.619999999999997</v>
      </c>
      <c r="Q48" s="86">
        <v>34.619999999999997</v>
      </c>
      <c r="R48" s="86">
        <v>34.479999999999997</v>
      </c>
      <c r="S48" s="86">
        <v>34.479999999999997</v>
      </c>
      <c r="T48" s="86">
        <v>34.479999999999997</v>
      </c>
      <c r="U48" s="86">
        <v>34.33</v>
      </c>
      <c r="V48" s="86">
        <v>34.33</v>
      </c>
    </row>
    <row r="49" spans="1:22" ht="16.5" thickBot="1" x14ac:dyDescent="0.3">
      <c r="A49" s="81" t="s">
        <v>41</v>
      </c>
      <c r="B49" s="194" t="s">
        <v>249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6"/>
    </row>
    <row r="50" spans="1:22" ht="53.25" customHeight="1" thickBot="1" x14ac:dyDescent="0.3">
      <c r="A50" s="81" t="s">
        <v>250</v>
      </c>
      <c r="B50" s="85" t="s">
        <v>251</v>
      </c>
      <c r="C50" s="87" t="s">
        <v>233</v>
      </c>
      <c r="D50" s="98">
        <v>15</v>
      </c>
      <c r="E50" s="86">
        <v>15</v>
      </c>
      <c r="F50" s="86">
        <v>15</v>
      </c>
      <c r="G50" s="86">
        <v>15</v>
      </c>
      <c r="H50" s="86">
        <v>15</v>
      </c>
      <c r="I50" s="86">
        <v>15</v>
      </c>
      <c r="J50" s="86">
        <v>15</v>
      </c>
      <c r="K50" s="86">
        <v>15</v>
      </c>
      <c r="L50" s="86">
        <v>15</v>
      </c>
      <c r="M50" s="86">
        <v>15</v>
      </c>
      <c r="N50" s="86">
        <v>15</v>
      </c>
      <c r="O50" s="86">
        <v>15</v>
      </c>
      <c r="P50" s="86">
        <v>15</v>
      </c>
      <c r="Q50" s="86">
        <v>15</v>
      </c>
      <c r="R50" s="86">
        <v>15</v>
      </c>
      <c r="S50" s="86">
        <v>15</v>
      </c>
      <c r="T50" s="86">
        <v>15</v>
      </c>
      <c r="U50" s="86">
        <v>15</v>
      </c>
      <c r="V50" s="86">
        <v>15</v>
      </c>
    </row>
    <row r="51" spans="1:22" ht="66.75" customHeight="1" thickBot="1" x14ac:dyDescent="0.3">
      <c r="A51" s="81" t="s">
        <v>268</v>
      </c>
      <c r="B51" s="85" t="s">
        <v>269</v>
      </c>
      <c r="C51" s="86" t="s">
        <v>252</v>
      </c>
      <c r="D51" s="99">
        <v>0.67272950230614503</v>
      </c>
      <c r="E51" s="86">
        <v>0.6</v>
      </c>
      <c r="F51" s="86">
        <v>0.6</v>
      </c>
      <c r="G51" s="86">
        <v>0.6</v>
      </c>
      <c r="H51" s="86">
        <v>0.6</v>
      </c>
      <c r="I51" s="86">
        <v>0.6</v>
      </c>
      <c r="J51" s="86">
        <v>0.6</v>
      </c>
      <c r="K51" s="86">
        <v>0.6</v>
      </c>
      <c r="L51" s="86">
        <v>0.6</v>
      </c>
      <c r="M51" s="86">
        <v>0.6</v>
      </c>
      <c r="N51" s="86">
        <v>0.6</v>
      </c>
      <c r="O51" s="86">
        <v>0.6</v>
      </c>
      <c r="P51" s="86">
        <v>0.6</v>
      </c>
      <c r="Q51" s="86">
        <v>0.6</v>
      </c>
      <c r="R51" s="86">
        <v>0.6</v>
      </c>
      <c r="S51" s="86">
        <v>0.6</v>
      </c>
      <c r="T51" s="86">
        <v>0.6</v>
      </c>
      <c r="U51" s="86">
        <v>0.6</v>
      </c>
      <c r="V51" s="86">
        <v>0.6</v>
      </c>
    </row>
    <row r="52" spans="1:22" ht="61.5" customHeight="1" thickBot="1" x14ac:dyDescent="0.3">
      <c r="A52" s="81" t="s">
        <v>270</v>
      </c>
      <c r="B52" s="85" t="s">
        <v>257</v>
      </c>
      <c r="C52" s="86" t="s">
        <v>252</v>
      </c>
      <c r="D52" s="99">
        <v>0.30437702601162608</v>
      </c>
      <c r="E52" s="86">
        <v>0.3</v>
      </c>
      <c r="F52" s="86">
        <v>0.3</v>
      </c>
      <c r="G52" s="86">
        <v>0.3</v>
      </c>
      <c r="H52" s="86">
        <v>0.3</v>
      </c>
      <c r="I52" s="86">
        <v>0.3</v>
      </c>
      <c r="J52" s="86">
        <v>0.3</v>
      </c>
      <c r="K52" s="86">
        <v>0.3</v>
      </c>
      <c r="L52" s="86">
        <v>0.3</v>
      </c>
      <c r="M52" s="86">
        <v>0.3</v>
      </c>
      <c r="N52" s="86">
        <v>0.3</v>
      </c>
      <c r="O52" s="86">
        <v>0.3</v>
      </c>
      <c r="P52" s="86">
        <v>0.3</v>
      </c>
      <c r="Q52" s="86">
        <v>0.3</v>
      </c>
      <c r="R52" s="86">
        <v>0.3</v>
      </c>
      <c r="S52" s="86">
        <v>0.3</v>
      </c>
      <c r="T52" s="86">
        <v>0.3</v>
      </c>
      <c r="U52" s="86">
        <v>0.3</v>
      </c>
      <c r="V52" s="86">
        <v>0.3</v>
      </c>
    </row>
    <row r="53" spans="1:22" ht="66.75" customHeight="1" thickBot="1" x14ac:dyDescent="0.3">
      <c r="A53" s="81" t="s">
        <v>271</v>
      </c>
      <c r="B53" s="85" t="s">
        <v>259</v>
      </c>
      <c r="C53" s="86" t="s">
        <v>252</v>
      </c>
      <c r="D53" s="99">
        <v>3.0000000000000002E-2</v>
      </c>
      <c r="E53" s="86">
        <v>0.03</v>
      </c>
      <c r="F53" s="86">
        <v>0.03</v>
      </c>
      <c r="G53" s="86">
        <v>0.03</v>
      </c>
      <c r="H53" s="86">
        <v>0.03</v>
      </c>
      <c r="I53" s="86">
        <v>0.03</v>
      </c>
      <c r="J53" s="86">
        <v>0.03</v>
      </c>
      <c r="K53" s="86">
        <v>0.03</v>
      </c>
      <c r="L53" s="86">
        <v>0.03</v>
      </c>
      <c r="M53" s="86">
        <v>0.03</v>
      </c>
      <c r="N53" s="86">
        <v>0.03</v>
      </c>
      <c r="O53" s="86">
        <v>0.03</v>
      </c>
      <c r="P53" s="86">
        <v>0.03</v>
      </c>
      <c r="Q53" s="86">
        <v>0.03</v>
      </c>
      <c r="R53" s="86">
        <v>0.03</v>
      </c>
      <c r="S53" s="86">
        <v>0.03</v>
      </c>
      <c r="T53" s="86">
        <v>0.03</v>
      </c>
      <c r="U53" s="86">
        <v>0.03</v>
      </c>
      <c r="V53" s="86">
        <v>0.03</v>
      </c>
    </row>
    <row r="54" spans="1:22" ht="16.5" thickBot="1" x14ac:dyDescent="0.3">
      <c r="A54" s="206" t="s">
        <v>272</v>
      </c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8"/>
    </row>
    <row r="55" spans="1:22" ht="16.5" thickBot="1" x14ac:dyDescent="0.3">
      <c r="A55" s="88" t="s">
        <v>228</v>
      </c>
      <c r="B55" s="194" t="s">
        <v>229</v>
      </c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5"/>
      <c r="T55" s="195"/>
      <c r="U55" s="195"/>
      <c r="V55" s="196"/>
    </row>
    <row r="56" spans="1:22" ht="16.5" thickBot="1" x14ac:dyDescent="0.3">
      <c r="A56" s="81" t="s">
        <v>230</v>
      </c>
      <c r="B56" s="194" t="s">
        <v>236</v>
      </c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6"/>
    </row>
    <row r="57" spans="1:22" ht="111" customHeight="1" thickBot="1" x14ac:dyDescent="0.3">
      <c r="A57" s="81" t="s">
        <v>232</v>
      </c>
      <c r="B57" s="85" t="s">
        <v>267</v>
      </c>
      <c r="C57" s="87" t="s">
        <v>233</v>
      </c>
      <c r="D57" s="102">
        <v>78.921568627450981</v>
      </c>
      <c r="E57" s="86">
        <v>100</v>
      </c>
      <c r="F57" s="86">
        <v>100</v>
      </c>
      <c r="G57" s="86">
        <v>100</v>
      </c>
      <c r="H57" s="86">
        <v>100</v>
      </c>
      <c r="I57" s="86">
        <v>100</v>
      </c>
      <c r="J57" s="86">
        <v>100</v>
      </c>
      <c r="K57" s="86">
        <v>0</v>
      </c>
      <c r="L57" s="86">
        <v>0</v>
      </c>
      <c r="M57" s="86">
        <v>0</v>
      </c>
      <c r="N57" s="86">
        <v>0</v>
      </c>
      <c r="O57" s="86">
        <v>0</v>
      </c>
      <c r="P57" s="86">
        <v>0</v>
      </c>
      <c r="Q57" s="86">
        <v>0</v>
      </c>
      <c r="R57" s="86">
        <v>0</v>
      </c>
      <c r="S57" s="86">
        <v>0</v>
      </c>
      <c r="T57" s="86">
        <v>0</v>
      </c>
      <c r="U57" s="86">
        <v>0</v>
      </c>
      <c r="V57" s="86">
        <v>0</v>
      </c>
    </row>
    <row r="58" spans="1:22" ht="16.5" thickBot="1" x14ac:dyDescent="0.3">
      <c r="A58" s="80" t="s">
        <v>10</v>
      </c>
      <c r="B58" s="194" t="s">
        <v>249</v>
      </c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6"/>
    </row>
    <row r="59" spans="1:22" ht="67.5" customHeight="1" thickBot="1" x14ac:dyDescent="0.3">
      <c r="A59" s="81" t="s">
        <v>240</v>
      </c>
      <c r="B59" s="85" t="s">
        <v>273</v>
      </c>
      <c r="C59" s="86" t="s">
        <v>252</v>
      </c>
      <c r="D59" s="99">
        <v>0.55240186774911537</v>
      </c>
      <c r="E59" s="86">
        <v>0.81</v>
      </c>
      <c r="F59" s="86">
        <v>0.84</v>
      </c>
      <c r="G59" s="86">
        <v>0.85</v>
      </c>
      <c r="H59" s="86">
        <v>0.84</v>
      </c>
      <c r="I59" s="86">
        <v>0.93</v>
      </c>
      <c r="J59" s="86">
        <v>0.92</v>
      </c>
      <c r="K59" s="86">
        <v>1.1000000000000001</v>
      </c>
      <c r="L59" s="86">
        <v>1.1000000000000001</v>
      </c>
      <c r="M59" s="86">
        <v>1.0900000000000001</v>
      </c>
      <c r="N59" s="86">
        <v>1.08</v>
      </c>
      <c r="O59" s="86">
        <v>1.07</v>
      </c>
      <c r="P59" s="86">
        <v>1.05</v>
      </c>
      <c r="Q59" s="86">
        <v>1.04</v>
      </c>
      <c r="R59" s="86">
        <v>1.03</v>
      </c>
      <c r="S59" s="86">
        <v>1.02</v>
      </c>
      <c r="T59" s="86">
        <v>1.01</v>
      </c>
      <c r="U59" s="86">
        <v>1</v>
      </c>
      <c r="V59" s="86">
        <v>0.98</v>
      </c>
    </row>
    <row r="60" spans="1:22" ht="67.5" customHeight="1" thickBot="1" x14ac:dyDescent="0.3">
      <c r="A60" s="81" t="s">
        <v>245</v>
      </c>
      <c r="B60" s="85" t="s">
        <v>261</v>
      </c>
      <c r="C60" s="86" t="s">
        <v>252</v>
      </c>
      <c r="D60" s="98">
        <v>0.24</v>
      </c>
      <c r="E60" s="86">
        <v>0.24</v>
      </c>
      <c r="F60" s="86">
        <v>0.24</v>
      </c>
      <c r="G60" s="86">
        <v>0.24</v>
      </c>
      <c r="H60" s="86">
        <v>0.24</v>
      </c>
      <c r="I60" s="86">
        <v>0.24</v>
      </c>
      <c r="J60" s="86">
        <v>0.24</v>
      </c>
      <c r="K60" s="86">
        <v>0.24</v>
      </c>
      <c r="L60" s="86">
        <v>0.24</v>
      </c>
      <c r="M60" s="86">
        <v>0.24</v>
      </c>
      <c r="N60" s="86">
        <v>0.24</v>
      </c>
      <c r="O60" s="86">
        <v>0.24</v>
      </c>
      <c r="P60" s="86">
        <v>0.24</v>
      </c>
      <c r="Q60" s="86">
        <v>0.24</v>
      </c>
      <c r="R60" s="86">
        <v>0.24</v>
      </c>
      <c r="S60" s="86">
        <v>0.24</v>
      </c>
      <c r="T60" s="86">
        <v>0.24</v>
      </c>
      <c r="U60" s="86">
        <v>0.24</v>
      </c>
      <c r="V60" s="86">
        <v>0.24</v>
      </c>
    </row>
    <row r="63" spans="1:22" ht="20.25" x14ac:dyDescent="0.3">
      <c r="B63" s="91" t="s">
        <v>317</v>
      </c>
      <c r="C63" s="91"/>
      <c r="D63" s="103"/>
      <c r="E63" s="2"/>
      <c r="F63" s="2"/>
      <c r="G63" s="2"/>
      <c r="Q63" s="91" t="s">
        <v>274</v>
      </c>
      <c r="R63" s="91"/>
      <c r="S63" s="92"/>
    </row>
    <row r="64" spans="1:22" ht="20.25" x14ac:dyDescent="0.3">
      <c r="B64" s="91" t="s">
        <v>318</v>
      </c>
      <c r="C64" s="91"/>
      <c r="D64" s="103"/>
      <c r="E64" s="2"/>
      <c r="F64" s="2"/>
      <c r="G64" s="2"/>
      <c r="Q64" s="91" t="s">
        <v>275</v>
      </c>
      <c r="R64" s="91"/>
      <c r="S64" s="2"/>
    </row>
    <row r="65" spans="2:22" x14ac:dyDescent="0.25">
      <c r="B65" s="2"/>
      <c r="C65" s="2"/>
      <c r="D65" s="103"/>
      <c r="E65" s="2"/>
      <c r="F65" s="2"/>
      <c r="G65" s="2"/>
      <c r="Q65" s="2"/>
      <c r="R65" s="2"/>
      <c r="S65" s="2"/>
    </row>
    <row r="66" spans="2:22" ht="20.25" customHeight="1" x14ac:dyDescent="0.3">
      <c r="B66" s="93" t="s">
        <v>319</v>
      </c>
      <c r="C66" s="94"/>
      <c r="D66" s="104"/>
      <c r="E66" s="94"/>
      <c r="F66" s="94"/>
      <c r="G66" s="2"/>
      <c r="Q66" s="2"/>
      <c r="R66" s="205" t="s">
        <v>276</v>
      </c>
      <c r="S66" s="205"/>
      <c r="T66" s="205"/>
      <c r="U66" s="205"/>
      <c r="V66" s="205"/>
    </row>
  </sheetData>
  <mergeCells count="52">
    <mergeCell ref="R8:R9"/>
    <mergeCell ref="S8:S9"/>
    <mergeCell ref="T8:T9"/>
    <mergeCell ref="K3:U3"/>
    <mergeCell ref="A5:V5"/>
    <mergeCell ref="A6:V6"/>
    <mergeCell ref="A7:A9"/>
    <mergeCell ref="B7:B9"/>
    <mergeCell ref="C7:C9"/>
    <mergeCell ref="I7:V7"/>
    <mergeCell ref="D8:D9"/>
    <mergeCell ref="E8:E9"/>
    <mergeCell ref="D7:H7"/>
    <mergeCell ref="U8:U9"/>
    <mergeCell ref="V8:V9"/>
    <mergeCell ref="Q8:Q9"/>
    <mergeCell ref="M8:M9"/>
    <mergeCell ref="N8:N9"/>
    <mergeCell ref="O8:O9"/>
    <mergeCell ref="F8:F9"/>
    <mergeCell ref="G8:G9"/>
    <mergeCell ref="H8:H9"/>
    <mergeCell ref="I8:I9"/>
    <mergeCell ref="J8:J9"/>
    <mergeCell ref="A10:V10"/>
    <mergeCell ref="P8:P9"/>
    <mergeCell ref="B56:V56"/>
    <mergeCell ref="B58:V58"/>
    <mergeCell ref="R66:V66"/>
    <mergeCell ref="A36:V36"/>
    <mergeCell ref="B37:V37"/>
    <mergeCell ref="B38:V38"/>
    <mergeCell ref="B44:V44"/>
    <mergeCell ref="B45:V45"/>
    <mergeCell ref="B47:V47"/>
    <mergeCell ref="B49:V49"/>
    <mergeCell ref="A54:V54"/>
    <mergeCell ref="B55:V55"/>
    <mergeCell ref="K8:K9"/>
    <mergeCell ref="L8:L9"/>
    <mergeCell ref="B31:V31"/>
    <mergeCell ref="B11:V11"/>
    <mergeCell ref="B12:V12"/>
    <mergeCell ref="B14:V14"/>
    <mergeCell ref="B16:V16"/>
    <mergeCell ref="B17:V17"/>
    <mergeCell ref="B21:V21"/>
    <mergeCell ref="A24:V24"/>
    <mergeCell ref="B25:V25"/>
    <mergeCell ref="B26:V26"/>
    <mergeCell ref="B28:V28"/>
    <mergeCell ref="B19:V19"/>
  </mergeCells>
  <pageMargins left="0" right="0" top="0" bottom="0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09"/>
  <sheetViews>
    <sheetView topLeftCell="A95" workbookViewId="0">
      <selection activeCell="B122" sqref="B122"/>
    </sheetView>
  </sheetViews>
  <sheetFormatPr defaultRowHeight="15" x14ac:dyDescent="0.25"/>
  <cols>
    <col min="1" max="1" width="7.28515625" style="6" customWidth="1"/>
    <col min="2" max="2" width="53" style="6" customWidth="1"/>
    <col min="3" max="3" width="7.28515625" style="6" customWidth="1"/>
    <col min="4" max="4" width="13.85546875" style="6" customWidth="1"/>
    <col min="5" max="5" width="14.42578125" style="6" customWidth="1"/>
    <col min="6" max="6" width="15.28515625" style="6" customWidth="1"/>
    <col min="7" max="7" width="14.7109375" style="6" customWidth="1"/>
    <col min="8" max="8" width="13" style="6" customWidth="1"/>
    <col min="9" max="9" width="15.5703125" style="6" customWidth="1"/>
    <col min="10" max="10" width="15.28515625" style="6" customWidth="1"/>
    <col min="11" max="11" width="15.7109375" style="6" customWidth="1"/>
    <col min="12" max="12" width="17.42578125" style="6" hidden="1" customWidth="1"/>
    <col min="13" max="13" width="11.7109375" style="6" hidden="1" customWidth="1"/>
    <col min="14" max="14" width="11.5703125" style="6" hidden="1" customWidth="1"/>
    <col min="15" max="15" width="11.140625" style="6" hidden="1" customWidth="1"/>
    <col min="16" max="16" width="0" style="6" hidden="1" customWidth="1"/>
    <col min="17" max="17" width="14.140625" style="6" hidden="1" customWidth="1"/>
    <col min="18" max="18" width="19" style="6" hidden="1" customWidth="1"/>
    <col min="19" max="19" width="13.42578125" style="6" hidden="1" customWidth="1"/>
    <col min="20" max="16384" width="9.140625" style="6"/>
  </cols>
  <sheetData>
    <row r="1" spans="1:11" s="169" customFormat="1" x14ac:dyDescent="0.25"/>
    <row r="2" spans="1:11" s="169" customFormat="1" x14ac:dyDescent="0.25"/>
    <row r="3" spans="1:11" ht="64.5" customHeight="1" x14ac:dyDescent="0.25">
      <c r="E3" s="210" t="s">
        <v>315</v>
      </c>
      <c r="F3" s="210"/>
      <c r="G3" s="210"/>
      <c r="H3" s="210"/>
      <c r="I3" s="210"/>
      <c r="J3" s="210"/>
      <c r="K3" s="210"/>
    </row>
    <row r="4" spans="1:11" s="169" customFormat="1" ht="16.5" customHeight="1" x14ac:dyDescent="0.25">
      <c r="E4" s="191"/>
      <c r="F4" s="191"/>
      <c r="G4" s="191"/>
      <c r="H4" s="191"/>
      <c r="I4" s="191"/>
      <c r="J4" s="191"/>
      <c r="K4" s="191"/>
    </row>
    <row r="5" spans="1:11" ht="61.5" customHeight="1" x14ac:dyDescent="0.25">
      <c r="A5" s="234" t="s">
        <v>313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</row>
    <row r="6" spans="1:11" s="169" customFormat="1" ht="15" customHeight="1" thickBot="1" x14ac:dyDescent="0.3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</row>
    <row r="7" spans="1:11" ht="21.75" customHeight="1" x14ac:dyDescent="0.25">
      <c r="A7" s="235" t="s">
        <v>0</v>
      </c>
      <c r="B7" s="238" t="s">
        <v>1</v>
      </c>
      <c r="C7" s="241" t="s">
        <v>159</v>
      </c>
      <c r="D7" s="250" t="s">
        <v>209</v>
      </c>
      <c r="E7" s="251"/>
      <c r="F7" s="251"/>
      <c r="G7" s="251"/>
      <c r="H7" s="251"/>
      <c r="I7" s="251"/>
      <c r="J7" s="252"/>
      <c r="K7" s="244" t="s">
        <v>2</v>
      </c>
    </row>
    <row r="8" spans="1:11" ht="21.75" customHeight="1" x14ac:dyDescent="0.25">
      <c r="A8" s="236"/>
      <c r="B8" s="239"/>
      <c r="C8" s="242"/>
      <c r="D8" s="247">
        <v>2023</v>
      </c>
      <c r="E8" s="248">
        <v>2024</v>
      </c>
      <c r="F8" s="248">
        <v>2025</v>
      </c>
      <c r="G8" s="248">
        <v>2026</v>
      </c>
      <c r="H8" s="248">
        <v>2027</v>
      </c>
      <c r="I8" s="248" t="s">
        <v>208</v>
      </c>
      <c r="J8" s="148" t="s">
        <v>217</v>
      </c>
      <c r="K8" s="245"/>
    </row>
    <row r="9" spans="1:11" ht="52.5" customHeight="1" thickBot="1" x14ac:dyDescent="0.3">
      <c r="A9" s="237"/>
      <c r="B9" s="240"/>
      <c r="C9" s="243"/>
      <c r="D9" s="243"/>
      <c r="E9" s="249"/>
      <c r="F9" s="249"/>
      <c r="G9" s="249"/>
      <c r="H9" s="249"/>
      <c r="I9" s="249"/>
      <c r="J9" s="149" t="s">
        <v>216</v>
      </c>
      <c r="K9" s="246"/>
    </row>
    <row r="10" spans="1:11" ht="15" customHeight="1" thickBot="1" x14ac:dyDescent="0.3">
      <c r="A10" s="105"/>
      <c r="B10" s="226" t="s">
        <v>3</v>
      </c>
      <c r="C10" s="227"/>
      <c r="D10" s="227"/>
      <c r="E10" s="227"/>
      <c r="F10" s="227"/>
      <c r="G10" s="227"/>
      <c r="H10" s="227"/>
      <c r="I10" s="227"/>
      <c r="J10" s="227"/>
      <c r="K10" s="228"/>
    </row>
    <row r="11" spans="1:11" ht="15" customHeight="1" x14ac:dyDescent="0.25">
      <c r="A11" s="33">
        <v>1</v>
      </c>
      <c r="B11" s="229" t="s">
        <v>153</v>
      </c>
      <c r="C11" s="230"/>
      <c r="D11" s="230"/>
      <c r="E11" s="230"/>
      <c r="F11" s="230"/>
      <c r="G11" s="230"/>
      <c r="H11" s="230"/>
      <c r="I11" s="230"/>
      <c r="J11" s="230"/>
      <c r="K11" s="231"/>
    </row>
    <row r="12" spans="1:11" ht="56.25" x14ac:dyDescent="0.25">
      <c r="A12" s="132" t="s">
        <v>4</v>
      </c>
      <c r="B12" s="15" t="s">
        <v>53</v>
      </c>
      <c r="C12" s="16">
        <v>1</v>
      </c>
      <c r="D12" s="7">
        <v>2875.8696454229998</v>
      </c>
      <c r="E12" s="7">
        <v>39397.881955713005</v>
      </c>
      <c r="F12" s="7">
        <v>100000</v>
      </c>
      <c r="G12" s="7"/>
      <c r="H12" s="7"/>
      <c r="I12" s="7">
        <f>SUM(D12:H12)</f>
        <v>142273.751601136</v>
      </c>
      <c r="J12" s="7"/>
      <c r="K12" s="32">
        <f>I12+J12</f>
        <v>142273.751601136</v>
      </c>
    </row>
    <row r="13" spans="1:11" ht="56.25" x14ac:dyDescent="0.25">
      <c r="A13" s="132" t="s">
        <v>5</v>
      </c>
      <c r="B13" s="15" t="s">
        <v>54</v>
      </c>
      <c r="C13" s="16">
        <v>1</v>
      </c>
      <c r="D13" s="7">
        <v>2989.5517864289995</v>
      </c>
      <c r="E13" s="7">
        <v>43890.59961979396</v>
      </c>
      <c r="F13" s="7">
        <v>100000</v>
      </c>
      <c r="G13" s="7"/>
      <c r="H13" s="7"/>
      <c r="I13" s="7">
        <f>SUM(D13:H13)</f>
        <v>146880.15140622295</v>
      </c>
      <c r="J13" s="7"/>
      <c r="K13" s="32">
        <f>I13+J13</f>
        <v>146880.15140622295</v>
      </c>
    </row>
    <row r="14" spans="1:11" hidden="1" x14ac:dyDescent="0.25">
      <c r="A14" s="253" t="s">
        <v>6</v>
      </c>
      <c r="B14" s="254"/>
      <c r="C14" s="13"/>
      <c r="D14" s="13"/>
      <c r="E14" s="13"/>
      <c r="F14" s="13"/>
      <c r="G14" s="13"/>
      <c r="H14" s="13"/>
      <c r="I14" s="7">
        <f t="shared" ref="I14:I19" si="0">SUM(D14:H14)</f>
        <v>0</v>
      </c>
      <c r="J14" s="13"/>
      <c r="K14" s="19">
        <f t="shared" ref="K14:K19" si="1">SUM(D14:J14)</f>
        <v>0</v>
      </c>
    </row>
    <row r="15" spans="1:11" hidden="1" x14ac:dyDescent="0.25">
      <c r="A15" s="253"/>
      <c r="B15" s="254"/>
      <c r="C15" s="13"/>
      <c r="D15" s="13"/>
      <c r="E15" s="13"/>
      <c r="F15" s="13"/>
      <c r="G15" s="13"/>
      <c r="H15" s="13"/>
      <c r="I15" s="7">
        <f t="shared" si="0"/>
        <v>0</v>
      </c>
      <c r="J15" s="13"/>
      <c r="K15" s="19">
        <f t="shared" si="1"/>
        <v>0</v>
      </c>
    </row>
    <row r="16" spans="1:11" hidden="1" x14ac:dyDescent="0.25">
      <c r="A16" s="253" t="s">
        <v>7</v>
      </c>
      <c r="B16" s="254"/>
      <c r="C16" s="13"/>
      <c r="D16" s="13"/>
      <c r="E16" s="13"/>
      <c r="F16" s="13"/>
      <c r="G16" s="13"/>
      <c r="H16" s="13"/>
      <c r="I16" s="7">
        <f t="shared" si="0"/>
        <v>0</v>
      </c>
      <c r="J16" s="13"/>
      <c r="K16" s="19">
        <f t="shared" si="1"/>
        <v>0</v>
      </c>
    </row>
    <row r="17" spans="1:11" hidden="1" x14ac:dyDescent="0.25">
      <c r="A17" s="253"/>
      <c r="B17" s="254"/>
      <c r="C17" s="13"/>
      <c r="D17" s="13"/>
      <c r="E17" s="13"/>
      <c r="F17" s="13"/>
      <c r="G17" s="13"/>
      <c r="H17" s="13"/>
      <c r="I17" s="7">
        <f t="shared" si="0"/>
        <v>0</v>
      </c>
      <c r="J17" s="13"/>
      <c r="K17" s="19">
        <f t="shared" si="1"/>
        <v>0</v>
      </c>
    </row>
    <row r="18" spans="1:11" hidden="1" x14ac:dyDescent="0.25">
      <c r="A18" s="253" t="s">
        <v>8</v>
      </c>
      <c r="B18" s="254"/>
      <c r="C18" s="13"/>
      <c r="D18" s="13"/>
      <c r="E18" s="13"/>
      <c r="F18" s="13"/>
      <c r="G18" s="13"/>
      <c r="H18" s="13"/>
      <c r="I18" s="7">
        <f t="shared" si="0"/>
        <v>0</v>
      </c>
      <c r="J18" s="13"/>
      <c r="K18" s="19">
        <f t="shared" si="1"/>
        <v>0</v>
      </c>
    </row>
    <row r="19" spans="1:11" hidden="1" x14ac:dyDescent="0.25">
      <c r="A19" s="253"/>
      <c r="B19" s="254"/>
      <c r="C19" s="13"/>
      <c r="D19" s="13"/>
      <c r="E19" s="13"/>
      <c r="F19" s="13"/>
      <c r="G19" s="13"/>
      <c r="H19" s="13"/>
      <c r="I19" s="7">
        <f t="shared" si="0"/>
        <v>0</v>
      </c>
      <c r="J19" s="13"/>
      <c r="K19" s="19">
        <f t="shared" si="1"/>
        <v>0</v>
      </c>
    </row>
    <row r="20" spans="1:11" x14ac:dyDescent="0.25">
      <c r="A20" s="132"/>
      <c r="B20" s="17" t="s">
        <v>9</v>
      </c>
      <c r="C20" s="1"/>
      <c r="D20" s="1">
        <f>SUM(D12:D19)</f>
        <v>5865.4214318519989</v>
      </c>
      <c r="E20" s="1">
        <f t="shared" ref="E20:J20" si="2">SUM(E12:E19)</f>
        <v>83288.481575506972</v>
      </c>
      <c r="F20" s="1">
        <f t="shared" si="2"/>
        <v>200000</v>
      </c>
      <c r="G20" s="1">
        <f t="shared" si="2"/>
        <v>0</v>
      </c>
      <c r="H20" s="1">
        <f t="shared" si="2"/>
        <v>0</v>
      </c>
      <c r="I20" s="137">
        <f>SUM(D20:H20)</f>
        <v>289153.90300735895</v>
      </c>
      <c r="J20" s="1">
        <f t="shared" si="2"/>
        <v>0</v>
      </c>
      <c r="K20" s="31">
        <f>SUM(K12:K19)</f>
        <v>289153.90300735895</v>
      </c>
    </row>
    <row r="21" spans="1:11" ht="15.75" thickBot="1" x14ac:dyDescent="0.3">
      <c r="A21" s="121" t="s">
        <v>10</v>
      </c>
      <c r="B21" s="264" t="s">
        <v>11</v>
      </c>
      <c r="C21" s="265"/>
      <c r="D21" s="265"/>
      <c r="E21" s="265"/>
      <c r="F21" s="265"/>
      <c r="G21" s="265"/>
      <c r="H21" s="265"/>
      <c r="I21" s="265"/>
      <c r="J21" s="265"/>
      <c r="K21" s="266"/>
    </row>
    <row r="22" spans="1:11" ht="22.5" x14ac:dyDescent="0.25">
      <c r="A22" s="123" t="s">
        <v>279</v>
      </c>
      <c r="B22" s="122" t="s">
        <v>277</v>
      </c>
      <c r="C22" s="108">
        <v>1</v>
      </c>
      <c r="D22" s="122">
        <v>8649.0869000000002</v>
      </c>
      <c r="E22" s="135"/>
      <c r="F22" s="135"/>
      <c r="G22" s="135"/>
      <c r="H22" s="135"/>
      <c r="I22" s="122">
        <f>SUM(D22:H22)</f>
        <v>8649.0869000000002</v>
      </c>
      <c r="J22" s="135"/>
      <c r="K22" s="43">
        <f>I22+J22</f>
        <v>8649.0869000000002</v>
      </c>
    </row>
    <row r="23" spans="1:11" ht="22.5" x14ac:dyDescent="0.25">
      <c r="A23" s="132" t="s">
        <v>52</v>
      </c>
      <c r="B23" s="133" t="s">
        <v>94</v>
      </c>
      <c r="C23" s="16">
        <v>1</v>
      </c>
      <c r="D23" s="7">
        <v>9841.0596467870018</v>
      </c>
      <c r="E23" s="7"/>
      <c r="F23" s="7"/>
      <c r="G23" s="7"/>
      <c r="H23" s="7"/>
      <c r="I23" s="119">
        <f t="shared" ref="I23:I28" si="3">SUM(D23:H23)</f>
        <v>9841.0596467870018</v>
      </c>
      <c r="J23" s="7"/>
      <c r="K23" s="32">
        <f>I23+J23</f>
        <v>9841.0596467870018</v>
      </c>
    </row>
    <row r="24" spans="1:11" ht="22.5" x14ac:dyDescent="0.25">
      <c r="A24" s="132" t="s">
        <v>93</v>
      </c>
      <c r="B24" s="133" t="s">
        <v>144</v>
      </c>
      <c r="C24" s="16">
        <v>2</v>
      </c>
      <c r="D24" s="7"/>
      <c r="E24" s="7"/>
      <c r="F24" s="7">
        <v>3375.4621436000039</v>
      </c>
      <c r="G24" s="7"/>
      <c r="H24" s="7"/>
      <c r="I24" s="119">
        <f t="shared" si="3"/>
        <v>3375.4621436000039</v>
      </c>
      <c r="J24" s="7"/>
      <c r="K24" s="32">
        <f t="shared" ref="K24:K48" si="4">I24+J24</f>
        <v>3375.4621436000039</v>
      </c>
    </row>
    <row r="25" spans="1:11" x14ac:dyDescent="0.25">
      <c r="A25" s="132" t="s">
        <v>131</v>
      </c>
      <c r="B25" s="133" t="s">
        <v>145</v>
      </c>
      <c r="C25" s="16">
        <v>2</v>
      </c>
      <c r="D25" s="7"/>
      <c r="E25" s="7"/>
      <c r="F25" s="7"/>
      <c r="G25" s="7">
        <v>6968.696038400004</v>
      </c>
      <c r="H25" s="7"/>
      <c r="I25" s="119">
        <f t="shared" si="3"/>
        <v>6968.696038400004</v>
      </c>
      <c r="J25" s="7"/>
      <c r="K25" s="32">
        <f t="shared" si="4"/>
        <v>6968.696038400004</v>
      </c>
    </row>
    <row r="26" spans="1:11" x14ac:dyDescent="0.25">
      <c r="A26" s="132" t="s">
        <v>132</v>
      </c>
      <c r="B26" s="133" t="s">
        <v>146</v>
      </c>
      <c r="C26" s="16">
        <v>2</v>
      </c>
      <c r="D26" s="7"/>
      <c r="E26" s="7"/>
      <c r="F26" s="7">
        <v>3375.4621436000039</v>
      </c>
      <c r="G26" s="7"/>
      <c r="H26" s="7"/>
      <c r="I26" s="119">
        <f t="shared" si="3"/>
        <v>3375.4621436000039</v>
      </c>
      <c r="J26" s="7"/>
      <c r="K26" s="32">
        <f t="shared" si="4"/>
        <v>3375.4621436000039</v>
      </c>
    </row>
    <row r="27" spans="1:11" x14ac:dyDescent="0.25">
      <c r="A27" s="132" t="s">
        <v>133</v>
      </c>
      <c r="B27" s="133" t="s">
        <v>147</v>
      </c>
      <c r="C27" s="16">
        <v>2</v>
      </c>
      <c r="D27" s="7"/>
      <c r="E27" s="7"/>
      <c r="F27" s="7"/>
      <c r="G27" s="7">
        <v>871.08701439999959</v>
      </c>
      <c r="H27" s="7"/>
      <c r="I27" s="119">
        <f t="shared" si="3"/>
        <v>871.08701439999959</v>
      </c>
      <c r="J27" s="7"/>
      <c r="K27" s="32">
        <f t="shared" si="4"/>
        <v>871.08701439999959</v>
      </c>
    </row>
    <row r="28" spans="1:11" x14ac:dyDescent="0.25">
      <c r="A28" s="132" t="s">
        <v>134</v>
      </c>
      <c r="B28" s="133" t="s">
        <v>154</v>
      </c>
      <c r="C28" s="16">
        <v>2</v>
      </c>
      <c r="D28" s="7"/>
      <c r="E28" s="7"/>
      <c r="F28" s="7"/>
      <c r="G28" s="7"/>
      <c r="H28" s="7">
        <v>14372.935565999998</v>
      </c>
      <c r="I28" s="119">
        <f t="shared" si="3"/>
        <v>14372.935565999998</v>
      </c>
      <c r="J28" s="7"/>
      <c r="K28" s="32">
        <f t="shared" si="4"/>
        <v>14372.935565999998</v>
      </c>
    </row>
    <row r="29" spans="1:11" x14ac:dyDescent="0.25">
      <c r="A29" s="132" t="s">
        <v>135</v>
      </c>
      <c r="B29" s="133" t="s">
        <v>155</v>
      </c>
      <c r="C29" s="16">
        <v>2</v>
      </c>
      <c r="D29" s="7"/>
      <c r="E29" s="7"/>
      <c r="F29" s="7"/>
      <c r="G29" s="7"/>
      <c r="H29" s="7"/>
      <c r="I29" s="119">
        <f>SUM(D29:H29)</f>
        <v>0</v>
      </c>
      <c r="J29" s="7">
        <v>1480.8479135999999</v>
      </c>
      <c r="K29" s="32">
        <f t="shared" si="4"/>
        <v>1480.8479135999999</v>
      </c>
    </row>
    <row r="30" spans="1:11" ht="15.75" thickBot="1" x14ac:dyDescent="0.3">
      <c r="A30" s="20" t="s">
        <v>136</v>
      </c>
      <c r="B30" s="29" t="s">
        <v>160</v>
      </c>
      <c r="C30" s="61">
        <v>3</v>
      </c>
      <c r="D30" s="30"/>
      <c r="E30" s="30">
        <v>9539.0769999999993</v>
      </c>
      <c r="F30" s="30">
        <v>14539.076999999999</v>
      </c>
      <c r="G30" s="30"/>
      <c r="H30" s="30"/>
      <c r="I30" s="138">
        <f>SUM(D30:H30)</f>
        <v>24078.153999999999</v>
      </c>
      <c r="J30" s="30"/>
      <c r="K30" s="44">
        <f t="shared" si="4"/>
        <v>24078.153999999999</v>
      </c>
    </row>
    <row r="31" spans="1:11" ht="15.75" thickBot="1" x14ac:dyDescent="0.3">
      <c r="A31" s="36"/>
      <c r="B31" s="37" t="s">
        <v>9</v>
      </c>
      <c r="C31" s="38"/>
      <c r="D31" s="38">
        <f>SUM(D22:D30)</f>
        <v>18490.146546787</v>
      </c>
      <c r="E31" s="38">
        <f t="shared" ref="E31:J31" si="5">SUM(E22:E30)</f>
        <v>9539.0769999999993</v>
      </c>
      <c r="F31" s="38">
        <f t="shared" si="5"/>
        <v>21290.001287200008</v>
      </c>
      <c r="G31" s="38">
        <f t="shared" si="5"/>
        <v>7839.7830528000031</v>
      </c>
      <c r="H31" s="38">
        <f t="shared" si="5"/>
        <v>14372.935565999998</v>
      </c>
      <c r="I31" s="38">
        <f>SUM(D31:H31)</f>
        <v>71531.943452787003</v>
      </c>
      <c r="J31" s="38">
        <f t="shared" si="5"/>
        <v>1480.8479135999999</v>
      </c>
      <c r="K31" s="164">
        <f>SUM(K22:K30)</f>
        <v>73012.791366387013</v>
      </c>
    </row>
    <row r="32" spans="1:11" ht="15.75" thickBot="1" x14ac:dyDescent="0.3">
      <c r="A32" s="106" t="s">
        <v>41</v>
      </c>
      <c r="B32" s="139" t="s">
        <v>12</v>
      </c>
      <c r="C32" s="140"/>
      <c r="D32" s="140"/>
      <c r="E32" s="140"/>
      <c r="F32" s="140"/>
      <c r="G32" s="140"/>
      <c r="H32" s="140"/>
      <c r="I32" s="140"/>
      <c r="J32" s="140"/>
      <c r="K32" s="141">
        <f t="shared" si="4"/>
        <v>0</v>
      </c>
    </row>
    <row r="33" spans="1:11" ht="45" x14ac:dyDescent="0.25">
      <c r="A33" s="107" t="s">
        <v>13</v>
      </c>
      <c r="B33" s="49" t="s">
        <v>55</v>
      </c>
      <c r="C33" s="108">
        <v>1</v>
      </c>
      <c r="D33" s="27">
        <v>9002.0272910460008</v>
      </c>
      <c r="E33" s="27"/>
      <c r="F33" s="27"/>
      <c r="G33" s="27"/>
      <c r="H33" s="27"/>
      <c r="I33" s="27">
        <f>SUM(D33:H33)</f>
        <v>9002.0272910460008</v>
      </c>
      <c r="J33" s="27"/>
      <c r="K33" s="43">
        <f t="shared" si="4"/>
        <v>9002.0272910460008</v>
      </c>
    </row>
    <row r="34" spans="1:11" ht="22.5" x14ac:dyDescent="0.25">
      <c r="A34" s="124" t="s">
        <v>268</v>
      </c>
      <c r="B34" s="133" t="s">
        <v>278</v>
      </c>
      <c r="C34" s="16">
        <v>1</v>
      </c>
      <c r="D34" s="7">
        <v>42.021740000000001</v>
      </c>
      <c r="E34" s="7"/>
      <c r="F34" s="7"/>
      <c r="G34" s="7"/>
      <c r="H34" s="7"/>
      <c r="I34" s="7">
        <f t="shared" ref="I34:I48" si="6">SUM(D34:H34)</f>
        <v>42.021740000000001</v>
      </c>
      <c r="J34" s="7"/>
      <c r="K34" s="32">
        <f t="shared" si="4"/>
        <v>42.021740000000001</v>
      </c>
    </row>
    <row r="35" spans="1:11" ht="45" x14ac:dyDescent="0.25">
      <c r="A35" s="124" t="s">
        <v>280</v>
      </c>
      <c r="B35" s="133" t="s">
        <v>281</v>
      </c>
      <c r="C35" s="16">
        <v>1</v>
      </c>
      <c r="D35" s="7">
        <v>-288.50044000000003</v>
      </c>
      <c r="E35" s="7"/>
      <c r="F35" s="7"/>
      <c r="G35" s="7"/>
      <c r="H35" s="7"/>
      <c r="I35" s="7">
        <f t="shared" si="6"/>
        <v>-288.50044000000003</v>
      </c>
      <c r="J35" s="7"/>
      <c r="K35" s="32">
        <f t="shared" si="4"/>
        <v>-288.50044000000003</v>
      </c>
    </row>
    <row r="36" spans="1:11" ht="45" x14ac:dyDescent="0.25">
      <c r="A36" s="132" t="s">
        <v>14</v>
      </c>
      <c r="B36" s="133" t="s">
        <v>56</v>
      </c>
      <c r="C36" s="16">
        <v>1</v>
      </c>
      <c r="D36" s="7">
        <v>6075.9484139820006</v>
      </c>
      <c r="E36" s="7"/>
      <c r="F36" s="7"/>
      <c r="G36" s="7"/>
      <c r="H36" s="7"/>
      <c r="I36" s="7">
        <f t="shared" si="6"/>
        <v>6075.9484139820006</v>
      </c>
      <c r="J36" s="7"/>
      <c r="K36" s="32">
        <f t="shared" si="4"/>
        <v>6075.9484139820006</v>
      </c>
    </row>
    <row r="37" spans="1:11" ht="41.25" customHeight="1" x14ac:dyDescent="0.25">
      <c r="A37" s="132" t="s">
        <v>44</v>
      </c>
      <c r="B37" s="133" t="s">
        <v>57</v>
      </c>
      <c r="C37" s="16">
        <v>1</v>
      </c>
      <c r="D37" s="7">
        <v>62453.392754699991</v>
      </c>
      <c r="E37" s="7">
        <v>27557.99</v>
      </c>
      <c r="F37" s="7"/>
      <c r="G37" s="7"/>
      <c r="H37" s="7"/>
      <c r="I37" s="7">
        <f t="shared" si="6"/>
        <v>90011.382754699996</v>
      </c>
      <c r="J37" s="7"/>
      <c r="K37" s="32">
        <f t="shared" si="4"/>
        <v>90011.382754699996</v>
      </c>
    </row>
    <row r="38" spans="1:11" ht="22.5" x14ac:dyDescent="0.25">
      <c r="A38" s="132" t="s">
        <v>48</v>
      </c>
      <c r="B38" s="133" t="s">
        <v>138</v>
      </c>
      <c r="C38" s="16">
        <v>1</v>
      </c>
      <c r="D38" s="7">
        <v>53885.317514169998</v>
      </c>
      <c r="E38" s="7">
        <v>214845.03600450861</v>
      </c>
      <c r="F38" s="7">
        <v>159027.2110507825</v>
      </c>
      <c r="G38" s="7"/>
      <c r="H38" s="7"/>
      <c r="I38" s="7">
        <f t="shared" si="6"/>
        <v>427757.56456946116</v>
      </c>
      <c r="J38" s="7"/>
      <c r="K38" s="32">
        <f t="shared" si="4"/>
        <v>427757.56456946116</v>
      </c>
    </row>
    <row r="39" spans="1:11" ht="33.75" x14ac:dyDescent="0.25">
      <c r="A39" s="132" t="s">
        <v>282</v>
      </c>
      <c r="B39" s="133" t="s">
        <v>283</v>
      </c>
      <c r="C39" s="16">
        <v>1</v>
      </c>
      <c r="D39" s="7">
        <v>603.23946000000001</v>
      </c>
      <c r="E39" s="7"/>
      <c r="F39" s="7"/>
      <c r="G39" s="7"/>
      <c r="H39" s="7"/>
      <c r="I39" s="7">
        <f t="shared" si="6"/>
        <v>603.23946000000001</v>
      </c>
      <c r="J39" s="7"/>
      <c r="K39" s="32">
        <f t="shared" si="4"/>
        <v>603.23946000000001</v>
      </c>
    </row>
    <row r="40" spans="1:11" ht="45" x14ac:dyDescent="0.25">
      <c r="A40" s="132" t="s">
        <v>92</v>
      </c>
      <c r="B40" s="133" t="s">
        <v>139</v>
      </c>
      <c r="C40" s="16">
        <v>2</v>
      </c>
      <c r="D40" s="7"/>
      <c r="E40" s="7"/>
      <c r="F40" s="7">
        <v>6887.5055875999997</v>
      </c>
      <c r="G40" s="7"/>
      <c r="H40" s="7"/>
      <c r="I40" s="7">
        <f t="shared" si="6"/>
        <v>6887.5055875999997</v>
      </c>
      <c r="J40" s="7"/>
      <c r="K40" s="32">
        <f t="shared" si="4"/>
        <v>6887.5055875999997</v>
      </c>
    </row>
    <row r="41" spans="1:11" ht="56.25" x14ac:dyDescent="0.25">
      <c r="A41" s="132" t="s">
        <v>95</v>
      </c>
      <c r="B41" s="10" t="s">
        <v>161</v>
      </c>
      <c r="C41" s="16">
        <v>3</v>
      </c>
      <c r="D41" s="7"/>
      <c r="E41" s="7"/>
      <c r="F41" s="7"/>
      <c r="G41" s="7">
        <v>9448.1160000000018</v>
      </c>
      <c r="H41" s="7"/>
      <c r="I41" s="7">
        <f t="shared" si="6"/>
        <v>9448.1160000000018</v>
      </c>
      <c r="J41" s="7"/>
      <c r="K41" s="32">
        <f t="shared" si="4"/>
        <v>9448.1160000000018</v>
      </c>
    </row>
    <row r="42" spans="1:11" ht="22.5" x14ac:dyDescent="0.25">
      <c r="A42" s="132" t="s">
        <v>96</v>
      </c>
      <c r="B42" s="133" t="s">
        <v>162</v>
      </c>
      <c r="C42" s="16">
        <v>3</v>
      </c>
      <c r="D42" s="7"/>
      <c r="E42" s="7"/>
      <c r="F42" s="7"/>
      <c r="G42" s="7"/>
      <c r="H42" s="7">
        <v>2198.3712000000005</v>
      </c>
      <c r="I42" s="7">
        <f t="shared" si="6"/>
        <v>2198.3712000000005</v>
      </c>
      <c r="J42" s="7"/>
      <c r="K42" s="32">
        <f t="shared" si="4"/>
        <v>2198.3712000000005</v>
      </c>
    </row>
    <row r="43" spans="1:11" ht="22.5" x14ac:dyDescent="0.25">
      <c r="A43" s="132" t="s">
        <v>97</v>
      </c>
      <c r="B43" s="133" t="s">
        <v>163</v>
      </c>
      <c r="C43" s="16">
        <v>3</v>
      </c>
      <c r="D43" s="7"/>
      <c r="E43" s="7"/>
      <c r="F43" s="7"/>
      <c r="G43" s="7"/>
      <c r="H43" s="7">
        <v>6517.2044000000014</v>
      </c>
      <c r="I43" s="7">
        <f t="shared" si="6"/>
        <v>6517.2044000000014</v>
      </c>
      <c r="J43" s="7"/>
      <c r="K43" s="32">
        <f t="shared" si="4"/>
        <v>6517.2044000000014</v>
      </c>
    </row>
    <row r="44" spans="1:11" ht="22.5" x14ac:dyDescent="0.25">
      <c r="A44" s="132" t="s">
        <v>98</v>
      </c>
      <c r="B44" s="133" t="s">
        <v>164</v>
      </c>
      <c r="C44" s="16">
        <v>3</v>
      </c>
      <c r="D44" s="7"/>
      <c r="E44" s="7"/>
      <c r="F44" s="7"/>
      <c r="G44" s="7"/>
      <c r="H44" s="7">
        <v>2436.9472000000005</v>
      </c>
      <c r="I44" s="7">
        <f t="shared" si="6"/>
        <v>2436.9472000000005</v>
      </c>
      <c r="J44" s="7"/>
      <c r="K44" s="32">
        <f t="shared" si="4"/>
        <v>2436.9472000000005</v>
      </c>
    </row>
    <row r="45" spans="1:11" ht="22.5" x14ac:dyDescent="0.25">
      <c r="A45" s="132" t="s">
        <v>99</v>
      </c>
      <c r="B45" s="133" t="s">
        <v>165</v>
      </c>
      <c r="C45" s="16">
        <v>3</v>
      </c>
      <c r="D45" s="7"/>
      <c r="E45" s="7"/>
      <c r="F45" s="7"/>
      <c r="G45" s="7"/>
      <c r="H45" s="7">
        <v>3127.9496000000004</v>
      </c>
      <c r="I45" s="7">
        <f t="shared" si="6"/>
        <v>3127.9496000000004</v>
      </c>
      <c r="J45" s="7"/>
      <c r="K45" s="32">
        <f t="shared" si="4"/>
        <v>3127.9496000000004</v>
      </c>
    </row>
    <row r="46" spans="1:11" ht="22.5" x14ac:dyDescent="0.25">
      <c r="A46" s="132" t="s">
        <v>100</v>
      </c>
      <c r="B46" s="133" t="s">
        <v>166</v>
      </c>
      <c r="C46" s="16">
        <v>3</v>
      </c>
      <c r="D46" s="7"/>
      <c r="E46" s="7"/>
      <c r="F46" s="7"/>
      <c r="G46" s="7"/>
      <c r="H46" s="7"/>
      <c r="I46" s="7">
        <f t="shared" si="6"/>
        <v>0</v>
      </c>
      <c r="J46" s="7">
        <v>6408.3968000000013</v>
      </c>
      <c r="K46" s="32">
        <f t="shared" si="4"/>
        <v>6408.3968000000013</v>
      </c>
    </row>
    <row r="47" spans="1:11" ht="22.5" x14ac:dyDescent="0.25">
      <c r="A47" s="132" t="s">
        <v>101</v>
      </c>
      <c r="B47" s="133" t="s">
        <v>167</v>
      </c>
      <c r="C47" s="16">
        <v>3</v>
      </c>
      <c r="D47" s="7"/>
      <c r="E47" s="7"/>
      <c r="F47" s="7">
        <v>4173.1000000000013</v>
      </c>
      <c r="G47" s="7"/>
      <c r="H47" s="7"/>
      <c r="I47" s="7">
        <f t="shared" si="6"/>
        <v>4173.1000000000013</v>
      </c>
      <c r="J47" s="7"/>
      <c r="K47" s="32">
        <f t="shared" si="4"/>
        <v>4173.1000000000013</v>
      </c>
    </row>
    <row r="48" spans="1:11" ht="23.25" thickBot="1" x14ac:dyDescent="0.3">
      <c r="A48" s="20" t="s">
        <v>102</v>
      </c>
      <c r="B48" s="29" t="s">
        <v>168</v>
      </c>
      <c r="C48" s="61">
        <v>3</v>
      </c>
      <c r="D48" s="30"/>
      <c r="E48" s="30"/>
      <c r="F48" s="30"/>
      <c r="G48" s="30"/>
      <c r="H48" s="30"/>
      <c r="I48" s="30">
        <f t="shared" si="6"/>
        <v>0</v>
      </c>
      <c r="J48" s="30">
        <v>6728.6528000000026</v>
      </c>
      <c r="K48" s="44">
        <f t="shared" si="4"/>
        <v>6728.6528000000026</v>
      </c>
    </row>
    <row r="49" spans="1:12" ht="15.75" thickBot="1" x14ac:dyDescent="0.3">
      <c r="A49" s="23"/>
      <c r="B49" s="24" t="s">
        <v>9</v>
      </c>
      <c r="C49" s="25"/>
      <c r="D49" s="25">
        <f t="shared" ref="D49:K49" si="7">SUM(D33:D48)</f>
        <v>131773.44673389799</v>
      </c>
      <c r="E49" s="25">
        <f t="shared" si="7"/>
        <v>242403.0260045086</v>
      </c>
      <c r="F49" s="25">
        <f t="shared" si="7"/>
        <v>170087.8166383825</v>
      </c>
      <c r="G49" s="25">
        <f t="shared" si="7"/>
        <v>9448.1160000000018</v>
      </c>
      <c r="H49" s="25">
        <f t="shared" si="7"/>
        <v>14280.472400000002</v>
      </c>
      <c r="I49" s="25">
        <f t="shared" si="7"/>
        <v>567992.87777678936</v>
      </c>
      <c r="J49" s="25">
        <f t="shared" si="7"/>
        <v>13137.049600000004</v>
      </c>
      <c r="K49" s="25">
        <f t="shared" si="7"/>
        <v>581129.92737678939</v>
      </c>
    </row>
    <row r="50" spans="1:12" ht="15.75" thickBot="1" x14ac:dyDescent="0.3">
      <c r="A50" s="106" t="s">
        <v>15</v>
      </c>
      <c r="B50" s="259" t="s">
        <v>16</v>
      </c>
      <c r="C50" s="260"/>
      <c r="D50" s="260"/>
      <c r="E50" s="260"/>
      <c r="F50" s="260"/>
      <c r="G50" s="260"/>
      <c r="H50" s="260"/>
      <c r="I50" s="260"/>
      <c r="J50" s="260"/>
      <c r="K50" s="261"/>
    </row>
    <row r="51" spans="1:12" ht="33.75" x14ac:dyDescent="0.25">
      <c r="A51" s="107" t="s">
        <v>285</v>
      </c>
      <c r="B51" s="122" t="s">
        <v>284</v>
      </c>
      <c r="C51" s="108">
        <v>1</v>
      </c>
      <c r="D51" s="122">
        <v>4443.1723993629994</v>
      </c>
      <c r="E51" s="135"/>
      <c r="F51" s="135"/>
      <c r="G51" s="135"/>
      <c r="H51" s="135"/>
      <c r="I51" s="135">
        <f>SUM(D51:H51)</f>
        <v>4443.1723993629994</v>
      </c>
      <c r="J51" s="135"/>
      <c r="K51" s="136">
        <f t="shared" ref="K51:K52" si="8">I51+J51</f>
        <v>4443.1723993629994</v>
      </c>
    </row>
    <row r="52" spans="1:12" ht="22.5" x14ac:dyDescent="0.25">
      <c r="A52" s="125" t="s">
        <v>287</v>
      </c>
      <c r="B52" s="119" t="s">
        <v>286</v>
      </c>
      <c r="C52" s="16">
        <v>1</v>
      </c>
      <c r="D52" s="119">
        <v>7446.6217570069985</v>
      </c>
      <c r="E52" s="120"/>
      <c r="F52" s="120"/>
      <c r="G52" s="120"/>
      <c r="H52" s="120"/>
      <c r="I52" s="120">
        <f t="shared" ref="I52:I58" si="9">SUM(D52:H52)</f>
        <v>7446.6217570069985</v>
      </c>
      <c r="J52" s="120"/>
      <c r="K52" s="126">
        <f t="shared" si="8"/>
        <v>7446.6217570069985</v>
      </c>
    </row>
    <row r="53" spans="1:12" x14ac:dyDescent="0.25">
      <c r="A53" s="132" t="s">
        <v>17</v>
      </c>
      <c r="B53" s="133" t="s">
        <v>58</v>
      </c>
      <c r="C53" s="16">
        <v>1</v>
      </c>
      <c r="D53" s="7">
        <v>203.74948880199997</v>
      </c>
      <c r="E53" s="7">
        <v>39175.717002348043</v>
      </c>
      <c r="F53" s="7">
        <v>8769</v>
      </c>
      <c r="G53" s="7"/>
      <c r="H53" s="7"/>
      <c r="I53" s="120">
        <f t="shared" si="9"/>
        <v>48148.466491150044</v>
      </c>
      <c r="J53" s="7"/>
      <c r="K53" s="32">
        <f>I53+J53</f>
        <v>48148.466491150044</v>
      </c>
    </row>
    <row r="54" spans="1:12" hidden="1" x14ac:dyDescent="0.25">
      <c r="A54" s="253"/>
      <c r="B54" s="254"/>
      <c r="C54" s="7"/>
      <c r="D54" s="7"/>
      <c r="E54" s="7"/>
      <c r="F54" s="7"/>
      <c r="G54" s="7"/>
      <c r="H54" s="7"/>
      <c r="I54" s="120">
        <f t="shared" si="9"/>
        <v>0</v>
      </c>
      <c r="J54" s="7"/>
      <c r="K54" s="32">
        <f t="shared" ref="K54:K58" si="10">I54+J54</f>
        <v>0</v>
      </c>
    </row>
    <row r="55" spans="1:12" hidden="1" x14ac:dyDescent="0.25">
      <c r="A55" s="253"/>
      <c r="B55" s="254"/>
      <c r="C55" s="7"/>
      <c r="D55" s="7"/>
      <c r="E55" s="7"/>
      <c r="F55" s="7"/>
      <c r="G55" s="7"/>
      <c r="H55" s="7"/>
      <c r="I55" s="120">
        <f t="shared" si="9"/>
        <v>0</v>
      </c>
      <c r="J55" s="7"/>
      <c r="K55" s="32">
        <f t="shared" si="10"/>
        <v>0</v>
      </c>
    </row>
    <row r="56" spans="1:12" hidden="1" x14ac:dyDescent="0.25">
      <c r="A56" s="253"/>
      <c r="B56" s="254"/>
      <c r="C56" s="7"/>
      <c r="D56" s="7"/>
      <c r="E56" s="7"/>
      <c r="F56" s="7"/>
      <c r="G56" s="7"/>
      <c r="H56" s="7"/>
      <c r="I56" s="120">
        <f t="shared" si="9"/>
        <v>0</v>
      </c>
      <c r="J56" s="7"/>
      <c r="K56" s="32">
        <f t="shared" si="10"/>
        <v>0</v>
      </c>
    </row>
    <row r="57" spans="1:12" hidden="1" x14ac:dyDescent="0.25">
      <c r="A57" s="253"/>
      <c r="B57" s="254"/>
      <c r="C57" s="7"/>
      <c r="D57" s="7"/>
      <c r="E57" s="7"/>
      <c r="F57" s="7"/>
      <c r="G57" s="7"/>
      <c r="H57" s="7"/>
      <c r="I57" s="120">
        <f t="shared" si="9"/>
        <v>0</v>
      </c>
      <c r="J57" s="7"/>
      <c r="K57" s="32">
        <f t="shared" si="10"/>
        <v>0</v>
      </c>
    </row>
    <row r="58" spans="1:12" ht="23.25" thickBot="1" x14ac:dyDescent="0.3">
      <c r="A58" s="20" t="s">
        <v>288</v>
      </c>
      <c r="B58" s="29" t="s">
        <v>289</v>
      </c>
      <c r="C58" s="61">
        <v>1</v>
      </c>
      <c r="D58" s="30">
        <v>1547.0514347150001</v>
      </c>
      <c r="E58" s="30"/>
      <c r="F58" s="30"/>
      <c r="G58" s="30"/>
      <c r="H58" s="30"/>
      <c r="I58" s="142">
        <f t="shared" si="9"/>
        <v>1547.0514347150001</v>
      </c>
      <c r="J58" s="30"/>
      <c r="K58" s="44">
        <f t="shared" si="10"/>
        <v>1547.0514347150001</v>
      </c>
    </row>
    <row r="59" spans="1:12" ht="15.75" thickBot="1" x14ac:dyDescent="0.3">
      <c r="A59" s="23"/>
      <c r="B59" s="24" t="s">
        <v>9</v>
      </c>
      <c r="C59" s="25"/>
      <c r="D59" s="25">
        <f t="shared" ref="D59:J59" si="11">D51+D52+D53+D58</f>
        <v>13640.595079886996</v>
      </c>
      <c r="E59" s="25">
        <f t="shared" si="11"/>
        <v>39175.717002348043</v>
      </c>
      <c r="F59" s="25">
        <f t="shared" si="11"/>
        <v>8769</v>
      </c>
      <c r="G59" s="25">
        <f t="shared" si="11"/>
        <v>0</v>
      </c>
      <c r="H59" s="25">
        <f t="shared" si="11"/>
        <v>0</v>
      </c>
      <c r="I59" s="25">
        <f>I51+I52+I53+I58</f>
        <v>61585.312082235047</v>
      </c>
      <c r="J59" s="25">
        <f t="shared" si="11"/>
        <v>0</v>
      </c>
      <c r="K59" s="25">
        <f>K51+K52+K53+K58</f>
        <v>61585.312082235047</v>
      </c>
    </row>
    <row r="60" spans="1:12" ht="15.75" thickBot="1" x14ac:dyDescent="0.3">
      <c r="A60" s="106" t="s">
        <v>18</v>
      </c>
      <c r="B60" s="259" t="s">
        <v>19</v>
      </c>
      <c r="C60" s="260"/>
      <c r="D60" s="260"/>
      <c r="E60" s="260"/>
      <c r="F60" s="260"/>
      <c r="G60" s="260"/>
      <c r="H60" s="260"/>
      <c r="I60" s="260"/>
      <c r="J60" s="260"/>
      <c r="K60" s="261"/>
    </row>
    <row r="61" spans="1:12" ht="45.75" thickBot="1" x14ac:dyDescent="0.3">
      <c r="A61" s="109" t="s">
        <v>20</v>
      </c>
      <c r="B61" s="26" t="s">
        <v>114</v>
      </c>
      <c r="C61" s="110">
        <v>1</v>
      </c>
      <c r="D61" s="111">
        <v>28646.799115304006</v>
      </c>
      <c r="E61" s="111">
        <v>101169.47420999999</v>
      </c>
      <c r="F61" s="111"/>
      <c r="G61" s="111"/>
      <c r="H61" s="111"/>
      <c r="I61" s="111">
        <f>SUM(D61:H61)</f>
        <v>129816.27332530399</v>
      </c>
      <c r="J61" s="111"/>
      <c r="K61" s="112">
        <f>I61+J61</f>
        <v>129816.27332530399</v>
      </c>
    </row>
    <row r="62" spans="1:12" ht="15.75" thickBot="1" x14ac:dyDescent="0.3">
      <c r="A62" s="36"/>
      <c r="B62" s="37" t="s">
        <v>9</v>
      </c>
      <c r="C62" s="38"/>
      <c r="D62" s="38">
        <f t="shared" ref="D62:J62" si="12">D61</f>
        <v>28646.799115304006</v>
      </c>
      <c r="E62" s="38">
        <f t="shared" si="12"/>
        <v>101169.47420999999</v>
      </c>
      <c r="F62" s="38">
        <f t="shared" si="12"/>
        <v>0</v>
      </c>
      <c r="G62" s="38">
        <f t="shared" si="12"/>
        <v>0</v>
      </c>
      <c r="H62" s="38">
        <f t="shared" si="12"/>
        <v>0</v>
      </c>
      <c r="I62" s="38">
        <f>I61</f>
        <v>129816.27332530399</v>
      </c>
      <c r="J62" s="38">
        <f t="shared" si="12"/>
        <v>0</v>
      </c>
      <c r="K62" s="38">
        <f>K61</f>
        <v>129816.27332530399</v>
      </c>
    </row>
    <row r="63" spans="1:12" ht="27.75" customHeight="1" thickBot="1" x14ac:dyDescent="0.3">
      <c r="A63" s="106" t="s">
        <v>23</v>
      </c>
      <c r="B63" s="262" t="s">
        <v>43</v>
      </c>
      <c r="C63" s="262"/>
      <c r="D63" s="262"/>
      <c r="E63" s="262"/>
      <c r="F63" s="262"/>
      <c r="G63" s="262"/>
      <c r="H63" s="262"/>
      <c r="I63" s="262"/>
      <c r="J63" s="262"/>
      <c r="K63" s="263"/>
    </row>
    <row r="64" spans="1:12" x14ac:dyDescent="0.25">
      <c r="A64" s="107" t="s">
        <v>25</v>
      </c>
      <c r="B64" s="49" t="s">
        <v>137</v>
      </c>
      <c r="C64" s="108">
        <v>1</v>
      </c>
      <c r="D64" s="27">
        <v>51709.253489761009</v>
      </c>
      <c r="E64" s="27">
        <v>66553.62</v>
      </c>
      <c r="F64" s="27"/>
      <c r="G64" s="27"/>
      <c r="H64" s="27"/>
      <c r="I64" s="27">
        <f>SUM(D64:H64)</f>
        <v>118262.873489761</v>
      </c>
      <c r="J64" s="27"/>
      <c r="K64" s="43">
        <f>I64+J64</f>
        <v>118262.873489761</v>
      </c>
      <c r="L64" s="14">
        <f>SUM(K64)</f>
        <v>118262.873489761</v>
      </c>
    </row>
    <row r="65" spans="1:19" ht="15.75" thickBot="1" x14ac:dyDescent="0.3">
      <c r="A65" s="20"/>
      <c r="B65" s="113" t="s">
        <v>9</v>
      </c>
      <c r="C65" s="114"/>
      <c r="D65" s="114">
        <f>D64</f>
        <v>51709.253489761009</v>
      </c>
      <c r="E65" s="114">
        <f t="shared" ref="E65:J65" si="13">E64</f>
        <v>66553.62</v>
      </c>
      <c r="F65" s="114">
        <f t="shared" si="13"/>
        <v>0</v>
      </c>
      <c r="G65" s="114">
        <f t="shared" si="13"/>
        <v>0</v>
      </c>
      <c r="H65" s="114">
        <f t="shared" si="13"/>
        <v>0</v>
      </c>
      <c r="I65" s="114">
        <f>SUM(D65:H65)</f>
        <v>118262.873489761</v>
      </c>
      <c r="J65" s="114">
        <f t="shared" si="13"/>
        <v>0</v>
      </c>
      <c r="K65" s="44">
        <f>K64</f>
        <v>118262.873489761</v>
      </c>
      <c r="M65" s="14" t="e">
        <f>M66-#REF!</f>
        <v>#REF!</v>
      </c>
      <c r="N65" s="14">
        <f t="shared" ref="N65:Q65" si="14">N66-E66</f>
        <v>0</v>
      </c>
      <c r="O65" s="14">
        <f t="shared" si="14"/>
        <v>0</v>
      </c>
      <c r="P65" s="14">
        <f t="shared" si="14"/>
        <v>0</v>
      </c>
      <c r="Q65" s="14">
        <f t="shared" si="14"/>
        <v>0</v>
      </c>
      <c r="R65" s="14">
        <f>J66-R66</f>
        <v>0</v>
      </c>
      <c r="S65" s="14">
        <f>K66-S66</f>
        <v>-208336.57748662448</v>
      </c>
    </row>
    <row r="66" spans="1:19" ht="15.75" thickBot="1" x14ac:dyDescent="0.3">
      <c r="A66" s="36"/>
      <c r="B66" s="37" t="s">
        <v>21</v>
      </c>
      <c r="C66" s="38"/>
      <c r="D66" s="127">
        <f t="shared" ref="D66:J66" si="15">D65+D62+D59+D49+D31+D20</f>
        <v>250125.66239748901</v>
      </c>
      <c r="E66" s="127">
        <f t="shared" si="15"/>
        <v>542129.39579236368</v>
      </c>
      <c r="F66" s="127">
        <f t="shared" si="15"/>
        <v>400146.81792558252</v>
      </c>
      <c r="G66" s="127">
        <f t="shared" si="15"/>
        <v>17287.899052800007</v>
      </c>
      <c r="H66" s="127">
        <f t="shared" si="15"/>
        <v>28653.407965999999</v>
      </c>
      <c r="I66" s="127">
        <f t="shared" si="15"/>
        <v>1238343.1831342354</v>
      </c>
      <c r="J66" s="127">
        <f t="shared" si="15"/>
        <v>14617.897513600004</v>
      </c>
      <c r="K66" s="167">
        <f>K65+K62+K59+K49+K31+K20</f>
        <v>1252961.0806478355</v>
      </c>
      <c r="M66" s="6">
        <v>458462.23988411576</v>
      </c>
      <c r="N66" s="6">
        <v>542129.39579236368</v>
      </c>
      <c r="O66" s="6">
        <v>400146.81792558252</v>
      </c>
      <c r="P66" s="6">
        <v>17287.899052800007</v>
      </c>
      <c r="Q66" s="6">
        <v>28653.407965999999</v>
      </c>
      <c r="R66" s="6">
        <v>14617.897513600001</v>
      </c>
      <c r="S66" s="14">
        <v>1461297.65813446</v>
      </c>
    </row>
    <row r="67" spans="1:19" ht="93" customHeight="1" thickBot="1" x14ac:dyDescent="0.3">
      <c r="A67" s="257" t="s">
        <v>210</v>
      </c>
      <c r="B67" s="258"/>
      <c r="C67" s="258"/>
      <c r="D67" s="258"/>
      <c r="E67" s="258"/>
      <c r="F67" s="258"/>
      <c r="G67" s="258"/>
      <c r="H67" s="258"/>
      <c r="I67" s="258"/>
      <c r="J67" s="258"/>
      <c r="K67" s="258"/>
      <c r="M67" s="14"/>
      <c r="N67" s="14"/>
      <c r="O67" s="14"/>
      <c r="P67" s="14"/>
      <c r="Q67" s="14"/>
      <c r="R67" s="14"/>
      <c r="S67" s="14"/>
    </row>
    <row r="68" spans="1:19" ht="18.75" customHeight="1" x14ac:dyDescent="0.25">
      <c r="A68" s="235" t="s">
        <v>0</v>
      </c>
      <c r="B68" s="238" t="s">
        <v>1</v>
      </c>
      <c r="C68" s="241"/>
      <c r="D68" s="251" t="s">
        <v>209</v>
      </c>
      <c r="E68" s="251"/>
      <c r="F68" s="251"/>
      <c r="G68" s="251"/>
      <c r="H68" s="251"/>
      <c r="I68" s="251"/>
      <c r="J68" s="252"/>
      <c r="K68" s="244" t="s">
        <v>2</v>
      </c>
      <c r="M68" s="14"/>
      <c r="N68" s="14"/>
      <c r="O68" s="14"/>
      <c r="P68" s="14"/>
      <c r="Q68" s="14"/>
      <c r="R68" s="14"/>
      <c r="S68" s="14"/>
    </row>
    <row r="69" spans="1:19" ht="18.75" customHeight="1" x14ac:dyDescent="0.25">
      <c r="A69" s="236"/>
      <c r="B69" s="239"/>
      <c r="C69" s="242"/>
      <c r="D69" s="247">
        <v>2023</v>
      </c>
      <c r="E69" s="232">
        <v>2024</v>
      </c>
      <c r="F69" s="232">
        <v>2025</v>
      </c>
      <c r="G69" s="232">
        <v>2026</v>
      </c>
      <c r="H69" s="232">
        <v>2027</v>
      </c>
      <c r="I69" s="232" t="s">
        <v>208</v>
      </c>
      <c r="J69" s="148" t="s">
        <v>217</v>
      </c>
      <c r="K69" s="245"/>
      <c r="M69" s="14"/>
      <c r="N69" s="14"/>
      <c r="O69" s="14"/>
      <c r="P69" s="14"/>
      <c r="Q69" s="14"/>
      <c r="R69" s="14"/>
      <c r="S69" s="14"/>
    </row>
    <row r="70" spans="1:19" ht="15.75" thickBot="1" x14ac:dyDescent="0.3">
      <c r="A70" s="237"/>
      <c r="B70" s="240"/>
      <c r="C70" s="243"/>
      <c r="D70" s="243"/>
      <c r="E70" s="233"/>
      <c r="F70" s="233"/>
      <c r="G70" s="233"/>
      <c r="H70" s="233"/>
      <c r="I70" s="233"/>
      <c r="J70" s="149" t="s">
        <v>216</v>
      </c>
      <c r="K70" s="246"/>
    </row>
    <row r="71" spans="1:19" ht="15" customHeight="1" thickBot="1" x14ac:dyDescent="0.3">
      <c r="A71" s="255" t="s">
        <v>3</v>
      </c>
      <c r="B71" s="256"/>
      <c r="C71" s="21"/>
      <c r="D71" s="21"/>
      <c r="E71" s="21"/>
      <c r="F71" s="21"/>
      <c r="G71" s="21"/>
      <c r="H71" s="21"/>
      <c r="I71" s="21"/>
      <c r="J71" s="21"/>
      <c r="K71" s="22"/>
      <c r="M71" s="14" t="e">
        <f>M209-#REF!</f>
        <v>#REF!</v>
      </c>
      <c r="N71" s="14">
        <f>N209-E209</f>
        <v>0</v>
      </c>
      <c r="O71" s="14">
        <f>O209-F209</f>
        <v>0</v>
      </c>
      <c r="P71" s="14">
        <f>P209-G209</f>
        <v>0</v>
      </c>
      <c r="Q71" s="14">
        <f>Q209-H209</f>
        <v>0</v>
      </c>
      <c r="R71" s="14">
        <f>R209-J209</f>
        <v>0</v>
      </c>
      <c r="S71" s="14">
        <f>K209-S209</f>
        <v>-14172.091163584031</v>
      </c>
    </row>
    <row r="72" spans="1:19" ht="22.5" x14ac:dyDescent="0.25">
      <c r="A72" s="48">
        <v>3</v>
      </c>
      <c r="B72" s="49" t="s">
        <v>193</v>
      </c>
      <c r="C72" s="27">
        <v>0</v>
      </c>
      <c r="D72" s="27">
        <v>6975.0576903359979</v>
      </c>
      <c r="E72" s="27">
        <v>9169.7725163090072</v>
      </c>
      <c r="F72" s="27">
        <v>291274.895415131</v>
      </c>
      <c r="G72" s="27">
        <v>38000</v>
      </c>
      <c r="H72" s="27"/>
      <c r="I72" s="27">
        <f>SUM(D72:H72)</f>
        <v>345419.72562177602</v>
      </c>
      <c r="J72" s="27"/>
      <c r="K72" s="43">
        <f>I72+J72</f>
        <v>345419.72562177602</v>
      </c>
      <c r="M72" s="14"/>
      <c r="N72" s="14"/>
      <c r="O72" s="14"/>
      <c r="P72" s="14"/>
      <c r="Q72" s="14"/>
      <c r="R72" s="14"/>
      <c r="S72" s="14"/>
    </row>
    <row r="73" spans="1:19" ht="33.75" x14ac:dyDescent="0.25">
      <c r="A73" s="50">
        <v>4</v>
      </c>
      <c r="B73" s="133" t="s">
        <v>66</v>
      </c>
      <c r="C73" s="7">
        <v>0</v>
      </c>
      <c r="D73" s="7"/>
      <c r="E73" s="7">
        <v>1174.0379000000003</v>
      </c>
      <c r="F73" s="7">
        <v>7798.96605</v>
      </c>
      <c r="G73" s="7">
        <v>7798.96605</v>
      </c>
      <c r="H73" s="7"/>
      <c r="I73" s="7">
        <f t="shared" ref="I73:I95" si="16">SUM(D73:H73)</f>
        <v>16771.97</v>
      </c>
      <c r="J73" s="7"/>
      <c r="K73" s="32">
        <f t="shared" ref="K73:K95" si="17">I73+J73</f>
        <v>16771.97</v>
      </c>
    </row>
    <row r="74" spans="1:19" ht="45" x14ac:dyDescent="0.25">
      <c r="A74" s="50">
        <v>5</v>
      </c>
      <c r="B74" s="133" t="s">
        <v>67</v>
      </c>
      <c r="C74" s="7">
        <v>0</v>
      </c>
      <c r="D74" s="7"/>
      <c r="E74" s="7">
        <v>0</v>
      </c>
      <c r="F74" s="7">
        <v>4872.0602000000008</v>
      </c>
      <c r="G74" s="7">
        <v>64728.799800000001</v>
      </c>
      <c r="H74" s="7"/>
      <c r="I74" s="7">
        <f>SUM(D74:H74)</f>
        <v>69600.86</v>
      </c>
      <c r="J74" s="7"/>
      <c r="K74" s="32">
        <f t="shared" si="17"/>
        <v>69600.86</v>
      </c>
    </row>
    <row r="75" spans="1:19" ht="33.75" x14ac:dyDescent="0.25">
      <c r="A75" s="50">
        <v>6</v>
      </c>
      <c r="B75" s="133" t="s">
        <v>68</v>
      </c>
      <c r="C75" s="7">
        <v>0</v>
      </c>
      <c r="D75" s="7"/>
      <c r="E75" s="7">
        <v>0</v>
      </c>
      <c r="F75" s="7">
        <v>1465.9414000000002</v>
      </c>
      <c r="G75" s="7">
        <v>19476.078600000001</v>
      </c>
      <c r="H75" s="7"/>
      <c r="I75" s="7">
        <f t="shared" si="16"/>
        <v>20942.02</v>
      </c>
      <c r="J75" s="7"/>
      <c r="K75" s="32">
        <f t="shared" si="17"/>
        <v>20942.02</v>
      </c>
    </row>
    <row r="76" spans="1:19" ht="33.75" x14ac:dyDescent="0.25">
      <c r="A76" s="50">
        <v>7</v>
      </c>
      <c r="B76" s="133" t="s">
        <v>69</v>
      </c>
      <c r="C76" s="7">
        <v>0</v>
      </c>
      <c r="D76" s="7">
        <v>9770.3697410090044</v>
      </c>
      <c r="E76" s="7">
        <v>27399.651885599975</v>
      </c>
      <c r="F76" s="7">
        <v>197278.79116314399</v>
      </c>
      <c r="G76" s="7">
        <v>150000</v>
      </c>
      <c r="H76" s="7"/>
      <c r="I76" s="7">
        <f t="shared" si="16"/>
        <v>384448.81278975296</v>
      </c>
      <c r="J76" s="7"/>
      <c r="K76" s="32">
        <f t="shared" si="17"/>
        <v>384448.81278975296</v>
      </c>
    </row>
    <row r="77" spans="1:19" ht="22.5" x14ac:dyDescent="0.25">
      <c r="A77" s="50">
        <v>8</v>
      </c>
      <c r="B77" s="133" t="s">
        <v>290</v>
      </c>
      <c r="C77" s="7">
        <v>0</v>
      </c>
      <c r="D77" s="7">
        <v>36295.435140598005</v>
      </c>
      <c r="E77" s="7">
        <v>20000</v>
      </c>
      <c r="F77" s="7">
        <v>0</v>
      </c>
      <c r="G77" s="7">
        <v>0</v>
      </c>
      <c r="H77" s="7"/>
      <c r="I77" s="7">
        <f t="shared" si="16"/>
        <v>56295.435140598005</v>
      </c>
      <c r="J77" s="7"/>
      <c r="K77" s="32">
        <f t="shared" si="17"/>
        <v>56295.435140598005</v>
      </c>
    </row>
    <row r="78" spans="1:19" ht="22.5" x14ac:dyDescent="0.25">
      <c r="A78" s="50">
        <v>9</v>
      </c>
      <c r="B78" s="133" t="s">
        <v>291</v>
      </c>
      <c r="C78" s="7">
        <v>0</v>
      </c>
      <c r="D78" s="7">
        <v>9598.4262548459974</v>
      </c>
      <c r="E78" s="7">
        <v>38000</v>
      </c>
      <c r="F78" s="7">
        <v>0</v>
      </c>
      <c r="G78" s="7">
        <v>0</v>
      </c>
      <c r="H78" s="7"/>
      <c r="I78" s="7">
        <f t="shared" si="16"/>
        <v>47598.426254845996</v>
      </c>
      <c r="J78" s="7"/>
      <c r="K78" s="32">
        <f t="shared" si="17"/>
        <v>47598.426254845996</v>
      </c>
    </row>
    <row r="79" spans="1:19" x14ac:dyDescent="0.25">
      <c r="A79" s="50">
        <v>10</v>
      </c>
      <c r="B79" s="133" t="s">
        <v>50</v>
      </c>
      <c r="C79" s="7">
        <v>0</v>
      </c>
      <c r="D79" s="7"/>
      <c r="E79" s="7">
        <v>14795.741800000003</v>
      </c>
      <c r="F79" s="7">
        <v>134795.74180000002</v>
      </c>
      <c r="G79" s="7">
        <v>188459.29640000002</v>
      </c>
      <c r="H79" s="7"/>
      <c r="I79" s="7">
        <f t="shared" si="16"/>
        <v>338050.78</v>
      </c>
      <c r="J79" s="7"/>
      <c r="K79" s="32">
        <f t="shared" si="17"/>
        <v>338050.78</v>
      </c>
    </row>
    <row r="80" spans="1:19" ht="22.5" x14ac:dyDescent="0.25">
      <c r="A80" s="50">
        <v>11</v>
      </c>
      <c r="B80" s="133" t="s">
        <v>70</v>
      </c>
      <c r="C80" s="7">
        <v>0</v>
      </c>
      <c r="D80" s="7"/>
      <c r="E80" s="7">
        <v>0</v>
      </c>
      <c r="F80" s="7">
        <v>6207.4537000000009</v>
      </c>
      <c r="G80" s="7">
        <v>82470.456300000005</v>
      </c>
      <c r="H80" s="7"/>
      <c r="I80" s="7">
        <f t="shared" si="16"/>
        <v>88677.91</v>
      </c>
      <c r="J80" s="7"/>
      <c r="K80" s="32">
        <f t="shared" si="17"/>
        <v>88677.91</v>
      </c>
    </row>
    <row r="81" spans="1:17" ht="22.5" x14ac:dyDescent="0.25">
      <c r="A81" s="50">
        <v>12</v>
      </c>
      <c r="B81" s="133" t="s">
        <v>128</v>
      </c>
      <c r="C81" s="7">
        <v>0</v>
      </c>
      <c r="D81" s="7"/>
      <c r="E81" s="7">
        <v>0</v>
      </c>
      <c r="F81" s="7">
        <v>0</v>
      </c>
      <c r="G81" s="7">
        <v>113201.64</v>
      </c>
      <c r="H81" s="7"/>
      <c r="I81" s="7">
        <f t="shared" si="16"/>
        <v>113201.64</v>
      </c>
      <c r="J81" s="7"/>
      <c r="K81" s="32">
        <f t="shared" si="17"/>
        <v>113201.64</v>
      </c>
    </row>
    <row r="82" spans="1:17" x14ac:dyDescent="0.25">
      <c r="A82" s="50">
        <v>13</v>
      </c>
      <c r="B82" s="133" t="s">
        <v>123</v>
      </c>
      <c r="C82" s="7">
        <v>0</v>
      </c>
      <c r="D82" s="7">
        <v>70617.837578261024</v>
      </c>
      <c r="E82" s="7">
        <v>0</v>
      </c>
      <c r="F82" s="7">
        <v>0</v>
      </c>
      <c r="G82" s="7">
        <v>0</v>
      </c>
      <c r="H82" s="7"/>
      <c r="I82" s="7">
        <f t="shared" si="16"/>
        <v>70617.837578261024</v>
      </c>
      <c r="J82" s="7"/>
      <c r="K82" s="32">
        <f t="shared" si="17"/>
        <v>70617.837578261024</v>
      </c>
    </row>
    <row r="83" spans="1:17" ht="22.5" x14ac:dyDescent="0.25">
      <c r="A83" s="50">
        <v>14</v>
      </c>
      <c r="B83" s="133" t="s">
        <v>103</v>
      </c>
      <c r="C83" s="7">
        <v>0</v>
      </c>
      <c r="D83" s="7">
        <v>43750.772939923008</v>
      </c>
      <c r="E83" s="7">
        <v>49491.639836734001</v>
      </c>
      <c r="F83" s="7">
        <v>0</v>
      </c>
      <c r="G83" s="7">
        <v>0</v>
      </c>
      <c r="H83" s="7"/>
      <c r="I83" s="7">
        <f t="shared" si="16"/>
        <v>93242.412776657002</v>
      </c>
      <c r="J83" s="7"/>
      <c r="K83" s="32">
        <f t="shared" si="17"/>
        <v>93242.412776657002</v>
      </c>
    </row>
    <row r="84" spans="1:17" ht="22.5" x14ac:dyDescent="0.25">
      <c r="A84" s="50">
        <v>15</v>
      </c>
      <c r="B84" s="133" t="s">
        <v>104</v>
      </c>
      <c r="C84" s="7">
        <v>0</v>
      </c>
      <c r="D84" s="7">
        <v>3021.3799499999996</v>
      </c>
      <c r="E84" s="4">
        <v>0</v>
      </c>
      <c r="F84" s="7">
        <v>0</v>
      </c>
      <c r="G84" s="7">
        <v>0</v>
      </c>
      <c r="H84" s="7"/>
      <c r="I84" s="7">
        <f t="shared" si="16"/>
        <v>3021.3799499999996</v>
      </c>
      <c r="J84" s="7"/>
      <c r="K84" s="32">
        <f t="shared" si="17"/>
        <v>3021.3799499999996</v>
      </c>
    </row>
    <row r="85" spans="1:17" ht="22.5" x14ac:dyDescent="0.25">
      <c r="A85" s="50">
        <v>16</v>
      </c>
      <c r="B85" s="133" t="s">
        <v>111</v>
      </c>
      <c r="C85" s="7">
        <v>0</v>
      </c>
      <c r="D85" s="7">
        <v>5300.1357699999999</v>
      </c>
      <c r="E85" s="4"/>
      <c r="F85" s="7"/>
      <c r="G85" s="7"/>
      <c r="H85" s="7"/>
      <c r="I85" s="7">
        <f t="shared" si="16"/>
        <v>5300.1357699999999</v>
      </c>
      <c r="J85" s="7"/>
      <c r="K85" s="32">
        <f t="shared" si="17"/>
        <v>5300.1357699999999</v>
      </c>
    </row>
    <row r="86" spans="1:17" ht="22.5" x14ac:dyDescent="0.25">
      <c r="A86" s="50">
        <v>17</v>
      </c>
      <c r="B86" s="133" t="s">
        <v>192</v>
      </c>
      <c r="C86" s="7">
        <v>0</v>
      </c>
      <c r="D86" s="7">
        <v>35551.141874184985</v>
      </c>
      <c r="E86" s="7">
        <v>10181.841475373003</v>
      </c>
      <c r="F86" s="7">
        <v>63000</v>
      </c>
      <c r="G86" s="7">
        <v>0</v>
      </c>
      <c r="H86" s="7"/>
      <c r="I86" s="7">
        <f t="shared" si="16"/>
        <v>108732.983349558</v>
      </c>
      <c r="J86" s="7"/>
      <c r="K86" s="32">
        <f t="shared" si="17"/>
        <v>108732.983349558</v>
      </c>
    </row>
    <row r="87" spans="1:17" ht="22.5" x14ac:dyDescent="0.25">
      <c r="A87" s="50">
        <v>18</v>
      </c>
      <c r="B87" s="133" t="s">
        <v>105</v>
      </c>
      <c r="C87" s="7">
        <v>0</v>
      </c>
      <c r="D87" s="7"/>
      <c r="E87" s="7">
        <v>17034.869600000002</v>
      </c>
      <c r="F87" s="7">
        <v>65014.84503324618</v>
      </c>
      <c r="G87" s="7">
        <v>133826.08736497365</v>
      </c>
      <c r="H87" s="7"/>
      <c r="I87" s="7">
        <f t="shared" si="16"/>
        <v>215875.80199821983</v>
      </c>
      <c r="J87" s="7"/>
      <c r="K87" s="32">
        <f t="shared" si="17"/>
        <v>215875.80199821983</v>
      </c>
    </row>
    <row r="88" spans="1:17" ht="22.5" x14ac:dyDescent="0.25">
      <c r="A88" s="50">
        <v>19</v>
      </c>
      <c r="B88" s="133" t="s">
        <v>106</v>
      </c>
      <c r="C88" s="7">
        <v>0</v>
      </c>
      <c r="D88" s="7">
        <v>911.77212504700015</v>
      </c>
      <c r="E88" s="7">
        <v>22016.559048409999</v>
      </c>
      <c r="F88" s="7">
        <v>0</v>
      </c>
      <c r="G88" s="7">
        <v>0</v>
      </c>
      <c r="H88" s="7"/>
      <c r="I88" s="7">
        <f t="shared" si="16"/>
        <v>22928.331173456998</v>
      </c>
      <c r="J88" s="7"/>
      <c r="K88" s="32">
        <f t="shared" si="17"/>
        <v>22928.331173456998</v>
      </c>
    </row>
    <row r="89" spans="1:17" ht="22.5" x14ac:dyDescent="0.25">
      <c r="A89" s="50">
        <v>20</v>
      </c>
      <c r="B89" s="133" t="s">
        <v>107</v>
      </c>
      <c r="C89" s="7">
        <v>0</v>
      </c>
      <c r="D89" s="7">
        <v>4882.6821397579988</v>
      </c>
      <c r="E89" s="7">
        <v>93550.288304261005</v>
      </c>
      <c r="F89" s="7">
        <v>0</v>
      </c>
      <c r="G89" s="7">
        <v>0</v>
      </c>
      <c r="H89" s="7"/>
      <c r="I89" s="7">
        <f t="shared" si="16"/>
        <v>98432.970444019011</v>
      </c>
      <c r="J89" s="7"/>
      <c r="K89" s="32">
        <f t="shared" si="17"/>
        <v>98432.970444019011</v>
      </c>
    </row>
    <row r="90" spans="1:17" ht="33.75" x14ac:dyDescent="0.25">
      <c r="A90" s="50">
        <v>21</v>
      </c>
      <c r="B90" s="133" t="s">
        <v>109</v>
      </c>
      <c r="C90" s="7">
        <v>0</v>
      </c>
      <c r="D90" s="7">
        <v>1845.823386257</v>
      </c>
      <c r="E90" s="7">
        <v>9620.6805946279928</v>
      </c>
      <c r="F90" s="7">
        <v>75121.076953539043</v>
      </c>
      <c r="G90" s="7">
        <v>60000</v>
      </c>
      <c r="H90" s="7"/>
      <c r="I90" s="7">
        <f t="shared" si="16"/>
        <v>146587.58093442404</v>
      </c>
      <c r="J90" s="7"/>
      <c r="K90" s="32">
        <f t="shared" si="17"/>
        <v>146587.58093442404</v>
      </c>
    </row>
    <row r="91" spans="1:17" ht="22.5" hidden="1" x14ac:dyDescent="0.25">
      <c r="A91" s="50">
        <v>22</v>
      </c>
      <c r="B91" s="133" t="s">
        <v>116</v>
      </c>
      <c r="C91" s="7">
        <v>0</v>
      </c>
      <c r="D91" s="7"/>
      <c r="E91" s="7">
        <v>0</v>
      </c>
      <c r="F91" s="7">
        <v>0</v>
      </c>
      <c r="G91" s="7">
        <v>0</v>
      </c>
      <c r="H91" s="7"/>
      <c r="I91" s="7">
        <f t="shared" si="16"/>
        <v>0</v>
      </c>
      <c r="J91" s="7"/>
      <c r="K91" s="32">
        <f t="shared" si="17"/>
        <v>0</v>
      </c>
    </row>
    <row r="92" spans="1:17" ht="22.5" x14ac:dyDescent="0.25">
      <c r="A92" s="50">
        <v>22</v>
      </c>
      <c r="B92" s="133" t="s">
        <v>117</v>
      </c>
      <c r="C92" s="7">
        <v>0</v>
      </c>
      <c r="D92" s="7">
        <v>1708.7726202089998</v>
      </c>
      <c r="E92" s="7">
        <v>23229.960123099998</v>
      </c>
      <c r="F92" s="7">
        <v>47859.103362300993</v>
      </c>
      <c r="G92" s="7">
        <v>20000</v>
      </c>
      <c r="H92" s="7"/>
      <c r="I92" s="7">
        <f t="shared" si="16"/>
        <v>92797.836105609982</v>
      </c>
      <c r="J92" s="7"/>
      <c r="K92" s="32">
        <f t="shared" si="17"/>
        <v>92797.836105609982</v>
      </c>
    </row>
    <row r="93" spans="1:17" ht="22.5" x14ac:dyDescent="0.25">
      <c r="A93" s="50">
        <v>23</v>
      </c>
      <c r="B93" s="133" t="s">
        <v>118</v>
      </c>
      <c r="C93" s="7">
        <v>0</v>
      </c>
      <c r="D93" s="7">
        <v>989.35118184299995</v>
      </c>
      <c r="E93" s="7">
        <v>17606.278217235002</v>
      </c>
      <c r="F93" s="7">
        <v>17606.278217235002</v>
      </c>
      <c r="G93" s="7">
        <v>0</v>
      </c>
      <c r="H93" s="7"/>
      <c r="I93" s="7">
        <f t="shared" si="16"/>
        <v>36201.907616313008</v>
      </c>
      <c r="J93" s="7"/>
      <c r="K93" s="32">
        <f t="shared" si="17"/>
        <v>36201.907616313008</v>
      </c>
    </row>
    <row r="94" spans="1:17" x14ac:dyDescent="0.25">
      <c r="A94" s="50">
        <v>24</v>
      </c>
      <c r="B94" s="133" t="s">
        <v>130</v>
      </c>
      <c r="C94" s="7">
        <v>0</v>
      </c>
      <c r="D94" s="7">
        <v>42605.007699999995</v>
      </c>
      <c r="E94" s="7">
        <v>0</v>
      </c>
      <c r="F94" s="7">
        <v>21556.270839446897</v>
      </c>
      <c r="G94" s="7">
        <v>18968.73104197756</v>
      </c>
      <c r="H94" s="7"/>
      <c r="I94" s="7">
        <f t="shared" si="16"/>
        <v>83130.009581424456</v>
      </c>
      <c r="J94" s="7"/>
      <c r="K94" s="32">
        <f t="shared" si="17"/>
        <v>83130.009581424456</v>
      </c>
    </row>
    <row r="95" spans="1:17" ht="34.5" thickBot="1" x14ac:dyDescent="0.3">
      <c r="A95" s="28">
        <v>25</v>
      </c>
      <c r="B95" s="29" t="s">
        <v>292</v>
      </c>
      <c r="C95" s="30">
        <v>0</v>
      </c>
      <c r="D95" s="30">
        <v>1826.45119</v>
      </c>
      <c r="E95" s="30">
        <v>51809.845738069991</v>
      </c>
      <c r="F95" s="30">
        <v>0</v>
      </c>
      <c r="G95" s="30">
        <v>0</v>
      </c>
      <c r="H95" s="30"/>
      <c r="I95" s="30">
        <f t="shared" si="16"/>
        <v>53636.296928069991</v>
      </c>
      <c r="J95" s="30"/>
      <c r="K95" s="44">
        <f t="shared" si="17"/>
        <v>53636.296928069991</v>
      </c>
    </row>
    <row r="96" spans="1:17" ht="15.75" thickBot="1" x14ac:dyDescent="0.3">
      <c r="A96" s="36"/>
      <c r="B96" s="37" t="s">
        <v>21</v>
      </c>
      <c r="C96" s="38">
        <v>0</v>
      </c>
      <c r="D96" s="38">
        <f>SUM(D72:D95)</f>
        <v>275650.41728227196</v>
      </c>
      <c r="E96" s="38">
        <f t="shared" ref="E96:J96" si="18">SUM(E72:E95)</f>
        <v>405081.16703971999</v>
      </c>
      <c r="F96" s="38">
        <f t="shared" si="18"/>
        <v>933851.42413404316</v>
      </c>
      <c r="G96" s="38">
        <f t="shared" si="18"/>
        <v>896930.05555695109</v>
      </c>
      <c r="H96" s="38">
        <f t="shared" si="18"/>
        <v>0</v>
      </c>
      <c r="I96" s="38">
        <f>SUM(I72:I95)</f>
        <v>2511513.0640129857</v>
      </c>
      <c r="J96" s="38">
        <f t="shared" si="18"/>
        <v>0</v>
      </c>
      <c r="K96" s="164">
        <f>SUM(K72:K95)</f>
        <v>2511513.0640129857</v>
      </c>
      <c r="M96" s="6">
        <v>335265.03815043904</v>
      </c>
      <c r="N96" s="6">
        <v>405081.16703971999</v>
      </c>
      <c r="O96" s="6">
        <v>933851.42413404316</v>
      </c>
      <c r="P96" s="6">
        <v>896930.05555695109</v>
      </c>
      <c r="Q96" s="6">
        <v>2571127.6848811535</v>
      </c>
    </row>
    <row r="97" spans="1:20" x14ac:dyDescent="0.25">
      <c r="M97" s="18" t="e">
        <f>M96-#REF!</f>
        <v>#REF!</v>
      </c>
      <c r="N97" s="18">
        <f t="shared" ref="N97:P97" si="19">N96-E96</f>
        <v>0</v>
      </c>
      <c r="O97" s="18">
        <f t="shared" si="19"/>
        <v>0</v>
      </c>
      <c r="P97" s="18">
        <f t="shared" si="19"/>
        <v>0</v>
      </c>
      <c r="Q97" s="18">
        <f>Q96-I96</f>
        <v>59614.62086816784</v>
      </c>
    </row>
    <row r="98" spans="1:20" ht="112.5" customHeight="1" thickBot="1" x14ac:dyDescent="0.3">
      <c r="A98" s="267" t="s">
        <v>212</v>
      </c>
      <c r="B98" s="267"/>
      <c r="C98" s="267"/>
      <c r="D98" s="267"/>
      <c r="E98" s="267"/>
      <c r="F98" s="267"/>
      <c r="G98" s="267"/>
      <c r="H98" s="267"/>
      <c r="I98" s="267"/>
      <c r="J98" s="267"/>
      <c r="K98" s="267"/>
    </row>
    <row r="99" spans="1:20" ht="15" customHeight="1" x14ac:dyDescent="0.25">
      <c r="A99" s="235" t="s">
        <v>0</v>
      </c>
      <c r="B99" s="238" t="s">
        <v>1</v>
      </c>
      <c r="C99" s="241"/>
      <c r="D99" s="250" t="s">
        <v>209</v>
      </c>
      <c r="E99" s="251"/>
      <c r="F99" s="251"/>
      <c r="G99" s="251"/>
      <c r="H99" s="251"/>
      <c r="I99" s="251"/>
      <c r="J99" s="252"/>
      <c r="K99" s="244" t="s">
        <v>2</v>
      </c>
    </row>
    <row r="100" spans="1:20" ht="15" customHeight="1" x14ac:dyDescent="0.25">
      <c r="A100" s="236"/>
      <c r="B100" s="239"/>
      <c r="C100" s="242"/>
      <c r="D100" s="247">
        <v>2023</v>
      </c>
      <c r="E100" s="232">
        <v>2024</v>
      </c>
      <c r="F100" s="232">
        <v>2025</v>
      </c>
      <c r="G100" s="232">
        <v>2026</v>
      </c>
      <c r="H100" s="232">
        <v>2027</v>
      </c>
      <c r="I100" s="268" t="s">
        <v>208</v>
      </c>
      <c r="J100" s="148" t="s">
        <v>217</v>
      </c>
      <c r="K100" s="245"/>
    </row>
    <row r="101" spans="1:20" ht="15.75" thickBot="1" x14ac:dyDescent="0.3">
      <c r="A101" s="237"/>
      <c r="B101" s="240"/>
      <c r="C101" s="243"/>
      <c r="D101" s="243"/>
      <c r="E101" s="233"/>
      <c r="F101" s="233"/>
      <c r="G101" s="233"/>
      <c r="H101" s="233"/>
      <c r="I101" s="269"/>
      <c r="J101" s="149" t="s">
        <v>216</v>
      </c>
      <c r="K101" s="246"/>
    </row>
    <row r="102" spans="1:20" ht="34.5" thickBot="1" x14ac:dyDescent="0.3">
      <c r="A102" s="28">
        <v>1</v>
      </c>
      <c r="B102" s="46" t="s">
        <v>199</v>
      </c>
      <c r="C102" s="46">
        <v>0</v>
      </c>
      <c r="D102" s="46">
        <v>14410.831963999997</v>
      </c>
      <c r="E102" s="46">
        <v>19155</v>
      </c>
      <c r="F102" s="46">
        <v>20131</v>
      </c>
      <c r="G102" s="46">
        <v>21105</v>
      </c>
      <c r="H102" s="46">
        <v>21038</v>
      </c>
      <c r="I102" s="46">
        <f>SUM(D102:H102)</f>
        <v>95839.831963999997</v>
      </c>
      <c r="J102" s="46">
        <v>22005</v>
      </c>
      <c r="K102" s="47">
        <f>I102+J102</f>
        <v>117844.831964</v>
      </c>
    </row>
    <row r="103" spans="1:20" ht="16.5" thickBot="1" x14ac:dyDescent="0.3">
      <c r="A103" s="34"/>
      <c r="B103" s="150" t="s">
        <v>213</v>
      </c>
      <c r="C103" s="45">
        <f>SUM(C101:C102)</f>
        <v>0</v>
      </c>
      <c r="D103" s="38">
        <f t="shared" ref="D103:K103" si="20">D102</f>
        <v>14410.831963999997</v>
      </c>
      <c r="E103" s="38">
        <f t="shared" si="20"/>
        <v>19155</v>
      </c>
      <c r="F103" s="38">
        <f t="shared" si="20"/>
        <v>20131</v>
      </c>
      <c r="G103" s="38">
        <f t="shared" si="20"/>
        <v>21105</v>
      </c>
      <c r="H103" s="38">
        <f t="shared" si="20"/>
        <v>21038</v>
      </c>
      <c r="I103" s="38">
        <f>I102</f>
        <v>95839.831963999997</v>
      </c>
      <c r="J103" s="38">
        <f t="shared" si="20"/>
        <v>22005</v>
      </c>
      <c r="K103" s="38">
        <f t="shared" si="20"/>
        <v>117844.831964</v>
      </c>
    </row>
    <row r="104" spans="1:20" ht="15.75" thickBot="1" x14ac:dyDescent="0.3"/>
    <row r="105" spans="1:20" ht="15.75" x14ac:dyDescent="0.25">
      <c r="B105" s="151" t="s">
        <v>214</v>
      </c>
      <c r="C105" s="40"/>
      <c r="D105" s="152">
        <f>D103+D96+D66</f>
        <v>540186.91164376098</v>
      </c>
      <c r="E105" s="152">
        <f t="shared" ref="E105:H105" si="21">E103+E96+E66</f>
        <v>966365.56283208367</v>
      </c>
      <c r="F105" s="152">
        <f t="shared" si="21"/>
        <v>1354129.2420596257</v>
      </c>
      <c r="G105" s="152">
        <f t="shared" si="21"/>
        <v>935322.95460975112</v>
      </c>
      <c r="H105" s="152">
        <f t="shared" si="21"/>
        <v>49691.407965999999</v>
      </c>
      <c r="I105" s="152">
        <f>SUM(D105:H105)</f>
        <v>3845696.0791112217</v>
      </c>
      <c r="J105" s="152">
        <f>J103+J96+J66</f>
        <v>36622.897513600008</v>
      </c>
      <c r="K105" s="165">
        <f>K103+K96+K66</f>
        <v>3882318.9766248213</v>
      </c>
      <c r="L105" s="117">
        <f>I105+J105</f>
        <v>3882318.9766248218</v>
      </c>
      <c r="M105" s="117">
        <f>K105-L105</f>
        <v>0</v>
      </c>
    </row>
    <row r="106" spans="1:20" ht="16.5" thickBot="1" x14ac:dyDescent="0.3">
      <c r="B106" s="153" t="s">
        <v>215</v>
      </c>
      <c r="C106" s="41"/>
      <c r="D106" s="154">
        <f>D105+'9 финансирование канализация'!D135</f>
        <v>3021674.3840895761</v>
      </c>
      <c r="E106" s="154">
        <f>E105+'9 финансирование канализация'!E135</f>
        <v>3961975.5643556565</v>
      </c>
      <c r="F106" s="154">
        <f>F105+'9 финансирование канализация'!F135</f>
        <v>5173190.6288797697</v>
      </c>
      <c r="G106" s="154">
        <f>G105+'9 финансирование канализация'!G135</f>
        <v>2915860.4185638186</v>
      </c>
      <c r="H106" s="154">
        <f>H105+'9 финансирование канализация'!H135</f>
        <v>715862.64305440011</v>
      </c>
      <c r="I106" s="154">
        <f>SUM(D106:H106)</f>
        <v>15788563.63894322</v>
      </c>
      <c r="J106" s="154">
        <f>J105+'9 финансирование канализация'!J135</f>
        <v>4581392.5897775237</v>
      </c>
      <c r="K106" s="166">
        <f>K105+'9 финансирование канализация'!K135</f>
        <v>20351423.786480743</v>
      </c>
      <c r="L106" s="117">
        <f>I106+J106</f>
        <v>20369956.228720743</v>
      </c>
      <c r="M106" s="117">
        <f>K106-L106</f>
        <v>-18532.442239999771</v>
      </c>
    </row>
    <row r="107" spans="1:20" ht="18.75" x14ac:dyDescent="0.3">
      <c r="D107" s="117"/>
      <c r="H107" s="117"/>
      <c r="K107" s="143"/>
      <c r="T107" s="189"/>
    </row>
    <row r="109" spans="1:20" ht="20.25" x14ac:dyDescent="0.3">
      <c r="B109" s="91" t="s">
        <v>317</v>
      </c>
      <c r="I109" s="91" t="s">
        <v>274</v>
      </c>
    </row>
    <row r="110" spans="1:20" ht="20.25" hidden="1" customHeight="1" x14ac:dyDescent="0.3">
      <c r="B110" s="91"/>
      <c r="D110" s="117"/>
      <c r="E110" s="117"/>
      <c r="F110" s="117"/>
      <c r="G110" s="117"/>
      <c r="H110" s="117"/>
      <c r="I110" s="117"/>
      <c r="J110" s="117"/>
      <c r="K110" s="117"/>
    </row>
    <row r="111" spans="1:20" ht="15" hidden="1" customHeight="1" x14ac:dyDescent="0.25">
      <c r="B111" s="2"/>
    </row>
    <row r="112" spans="1:20" ht="20.25" hidden="1" customHeight="1" x14ac:dyDescent="0.3">
      <c r="B112" s="181"/>
      <c r="D112" s="6">
        <v>2481487.4724518145</v>
      </c>
      <c r="E112" s="6">
        <v>2995610.001523573</v>
      </c>
      <c r="F112" s="6">
        <v>3819061.386820144</v>
      </c>
      <c r="G112" s="6">
        <v>1980537.4639540673</v>
      </c>
      <c r="H112" s="6">
        <v>666171.23796840012</v>
      </c>
      <c r="I112" s="6">
        <v>11915525.678510495</v>
      </c>
      <c r="J112" s="6">
        <v>4544769.689383924</v>
      </c>
      <c r="K112" s="6">
        <v>16460295.367894419</v>
      </c>
    </row>
    <row r="113" spans="2:14" hidden="1" x14ac:dyDescent="0.25">
      <c r="D113" s="117">
        <f t="shared" ref="D113:K113" si="22">D112-D106</f>
        <v>-540186.91163776163</v>
      </c>
      <c r="E113" s="117">
        <f t="shared" si="22"/>
        <v>-966365.56283208355</v>
      </c>
      <c r="F113" s="117">
        <f t="shared" si="22"/>
        <v>-1354129.2420596257</v>
      </c>
      <c r="G113" s="117">
        <f t="shared" si="22"/>
        <v>-935322.95460975124</v>
      </c>
      <c r="H113" s="117">
        <f t="shared" si="22"/>
        <v>-49691.405085999984</v>
      </c>
      <c r="I113" s="117">
        <f t="shared" si="22"/>
        <v>-3873037.960432725</v>
      </c>
      <c r="J113" s="117">
        <f t="shared" si="22"/>
        <v>-36622.900393599644</v>
      </c>
      <c r="K113" s="117">
        <f t="shared" si="22"/>
        <v>-3891128.4185863249</v>
      </c>
    </row>
    <row r="114" spans="2:14" hidden="1" x14ac:dyDescent="0.25">
      <c r="D114" s="117">
        <f t="shared" ref="D114:J114" si="23">D105+D113</f>
        <v>5.9993471950292587E-6</v>
      </c>
      <c r="E114" s="117">
        <f t="shared" si="23"/>
        <v>0</v>
      </c>
      <c r="F114" s="117">
        <f t="shared" si="23"/>
        <v>0</v>
      </c>
      <c r="G114" s="117">
        <f t="shared" si="23"/>
        <v>0</v>
      </c>
      <c r="H114" s="117">
        <f t="shared" si="23"/>
        <v>2.8800000145565718E-3</v>
      </c>
      <c r="I114" s="117">
        <f t="shared" si="23"/>
        <v>-27341.881321503315</v>
      </c>
      <c r="J114" s="117">
        <f t="shared" si="23"/>
        <v>-2.8799996362067759E-3</v>
      </c>
      <c r="K114" s="117">
        <f>K105+K113</f>
        <v>-8809.4419615035877</v>
      </c>
    </row>
    <row r="115" spans="2:14" hidden="1" x14ac:dyDescent="0.25"/>
    <row r="116" spans="2:14" hidden="1" x14ac:dyDescent="0.25">
      <c r="D116" s="117" t="e">
        <f>#REF!-K105</f>
        <v>#REF!</v>
      </c>
    </row>
    <row r="117" spans="2:14" hidden="1" x14ac:dyDescent="0.25">
      <c r="D117" s="117" t="e">
        <f>#REF!-'9 финансирование канализация'!K135</f>
        <v>#REF!</v>
      </c>
    </row>
    <row r="118" spans="2:14" hidden="1" x14ac:dyDescent="0.25">
      <c r="D118" s="117" t="e">
        <f>#REF!-K106</f>
        <v>#REF!</v>
      </c>
    </row>
    <row r="119" spans="2:14" hidden="1" x14ac:dyDescent="0.25">
      <c r="D119" s="117"/>
    </row>
    <row r="120" spans="2:14" hidden="1" x14ac:dyDescent="0.25"/>
    <row r="121" spans="2:14" hidden="1" x14ac:dyDescent="0.25"/>
    <row r="122" spans="2:14" ht="20.25" x14ac:dyDescent="0.3">
      <c r="B122" s="91" t="s">
        <v>318</v>
      </c>
      <c r="I122" s="91" t="s">
        <v>275</v>
      </c>
    </row>
    <row r="123" spans="2:14" ht="20.25" x14ac:dyDescent="0.3">
      <c r="B123" s="181" t="s">
        <v>319</v>
      </c>
      <c r="J123" s="205" t="s">
        <v>276</v>
      </c>
      <c r="K123" s="205"/>
      <c r="L123" s="205"/>
      <c r="M123" s="205"/>
      <c r="N123" s="205"/>
    </row>
    <row r="209" spans="1:19" x14ac:dyDescent="0.25">
      <c r="A209" s="7"/>
      <c r="B209" s="17" t="s">
        <v>38</v>
      </c>
      <c r="C209" s="1"/>
      <c r="D209" s="3"/>
      <c r="E209" s="3">
        <f>E66+'9 финансирование канализация'!E53</f>
        <v>1321516.2920253447</v>
      </c>
      <c r="F209" s="3">
        <f>F66+'9 финансирование канализация'!F53</f>
        <v>1205463.7214487605</v>
      </c>
      <c r="G209" s="3">
        <f>G66+'9 финансирование канализация'!G53</f>
        <v>700482.74337062496</v>
      </c>
      <c r="H209" s="3">
        <f>H66+'9 финансирование канализация'!H53</f>
        <v>60207.0759808</v>
      </c>
      <c r="I209" s="3">
        <f>I66+'9 финансирование канализация'!I53</f>
        <v>4879698.1480231322</v>
      </c>
      <c r="J209" s="3">
        <f>J66+'9 финансирование канализация'!J53</f>
        <v>27733.903913600014</v>
      </c>
      <c r="K209" s="3">
        <f>K66+'9 финансирование канализация'!K53</f>
        <v>4907432.0519367317</v>
      </c>
      <c r="M209" s="3">
        <v>1606200.4063611855</v>
      </c>
      <c r="N209" s="3">
        <v>1321516.2920253444</v>
      </c>
      <c r="O209" s="3">
        <v>1205463.7214487605</v>
      </c>
      <c r="P209" s="3">
        <v>700482.74337062496</v>
      </c>
      <c r="Q209" s="3">
        <v>60207.0759808</v>
      </c>
      <c r="R209" s="3">
        <v>27733.903913600014</v>
      </c>
      <c r="S209" s="3">
        <f>SUM(M209:R209)</f>
        <v>4921604.1431003157</v>
      </c>
    </row>
  </sheetData>
  <mergeCells count="55">
    <mergeCell ref="H69:H70"/>
    <mergeCell ref="I69:I70"/>
    <mergeCell ref="D68:J68"/>
    <mergeCell ref="A98:K98"/>
    <mergeCell ref="A99:A101"/>
    <mergeCell ref="B99:B101"/>
    <mergeCell ref="C99:C101"/>
    <mergeCell ref="K99:K101"/>
    <mergeCell ref="D100:D101"/>
    <mergeCell ref="E100:E101"/>
    <mergeCell ref="F100:F101"/>
    <mergeCell ref="G100:G101"/>
    <mergeCell ref="H100:H101"/>
    <mergeCell ref="I100:I101"/>
    <mergeCell ref="D99:J99"/>
    <mergeCell ref="A14:A15"/>
    <mergeCell ref="B14:B15"/>
    <mergeCell ref="A16:A17"/>
    <mergeCell ref="B16:B17"/>
    <mergeCell ref="A71:B71"/>
    <mergeCell ref="A67:K67"/>
    <mergeCell ref="A56:A57"/>
    <mergeCell ref="B56:B57"/>
    <mergeCell ref="B60:K60"/>
    <mergeCell ref="B63:K63"/>
    <mergeCell ref="A18:A19"/>
    <mergeCell ref="B18:B19"/>
    <mergeCell ref="B21:K21"/>
    <mergeCell ref="B50:K50"/>
    <mergeCell ref="A54:A55"/>
    <mergeCell ref="B54:B55"/>
    <mergeCell ref="K7:K9"/>
    <mergeCell ref="I8:I9"/>
    <mergeCell ref="D8:D9"/>
    <mergeCell ref="E8:E9"/>
    <mergeCell ref="F8:F9"/>
    <mergeCell ref="G8:G9"/>
    <mergeCell ref="H8:H9"/>
    <mergeCell ref="D7:J7"/>
    <mergeCell ref="J123:N123"/>
    <mergeCell ref="E3:K3"/>
    <mergeCell ref="B10:K10"/>
    <mergeCell ref="B11:K11"/>
    <mergeCell ref="E69:E70"/>
    <mergeCell ref="F69:F70"/>
    <mergeCell ref="A5:K5"/>
    <mergeCell ref="A68:A70"/>
    <mergeCell ref="B68:B70"/>
    <mergeCell ref="C68:C70"/>
    <mergeCell ref="K68:K70"/>
    <mergeCell ref="D69:D70"/>
    <mergeCell ref="G69:G70"/>
    <mergeCell ref="A7:A9"/>
    <mergeCell ref="B7:B9"/>
    <mergeCell ref="C7:C9"/>
  </mergeCells>
  <pageMargins left="0" right="0" top="0" bottom="0" header="0.31496062992125984" footer="0.31496062992125984"/>
  <pageSetup paperSize="9" scale="6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CC"/>
    <pageSetUpPr fitToPage="1"/>
  </sheetPr>
  <dimension ref="A1:T152"/>
  <sheetViews>
    <sheetView topLeftCell="A130" zoomScaleNormal="100" workbookViewId="0">
      <selection activeCell="B140" sqref="B140"/>
    </sheetView>
  </sheetViews>
  <sheetFormatPr defaultRowHeight="15" x14ac:dyDescent="0.25"/>
  <cols>
    <col min="1" max="1" width="7.28515625" style="6" customWidth="1"/>
    <col min="2" max="2" width="53" style="6" customWidth="1"/>
    <col min="3" max="3" width="7.28515625" style="6" customWidth="1"/>
    <col min="4" max="4" width="16.5703125" style="6" customWidth="1"/>
    <col min="5" max="5" width="15.85546875" style="6" customWidth="1"/>
    <col min="6" max="6" width="15.140625" style="6" customWidth="1"/>
    <col min="7" max="7" width="16.85546875" style="6" customWidth="1"/>
    <col min="8" max="8" width="14" style="6" customWidth="1"/>
    <col min="9" max="9" width="16.42578125" style="6" customWidth="1"/>
    <col min="10" max="10" width="16.7109375" style="6" customWidth="1"/>
    <col min="11" max="11" width="16.5703125" style="6" customWidth="1"/>
    <col min="12" max="12" width="17.42578125" style="6" hidden="1" customWidth="1"/>
    <col min="13" max="13" width="13.5703125" style="6" hidden="1" customWidth="1"/>
    <col min="14" max="14" width="11.5703125" style="6" hidden="1" customWidth="1"/>
    <col min="15" max="15" width="11.140625" style="6" hidden="1" customWidth="1"/>
    <col min="16" max="17" width="0" style="6" hidden="1" customWidth="1"/>
    <col min="18" max="18" width="12.5703125" style="6" hidden="1" customWidth="1"/>
    <col min="19" max="19" width="13.42578125" style="6" hidden="1" customWidth="1"/>
    <col min="20" max="16384" width="9.140625" style="6"/>
  </cols>
  <sheetData>
    <row r="1" spans="1:11" s="169" customFormat="1" x14ac:dyDescent="0.25"/>
    <row r="2" spans="1:11" s="169" customFormat="1" x14ac:dyDescent="0.25"/>
    <row r="3" spans="1:11" ht="68.25" customHeight="1" x14ac:dyDescent="0.25">
      <c r="F3" s="210" t="s">
        <v>314</v>
      </c>
      <c r="G3" s="210"/>
      <c r="H3" s="210"/>
      <c r="I3" s="210"/>
      <c r="J3" s="210"/>
      <c r="K3" s="210"/>
    </row>
    <row r="4" spans="1:11" s="169" customFormat="1" ht="20.25" customHeight="1" x14ac:dyDescent="0.25">
      <c r="F4" s="191"/>
      <c r="G4" s="191"/>
      <c r="H4" s="191"/>
      <c r="I4" s="191"/>
      <c r="J4" s="191"/>
      <c r="K4" s="191"/>
    </row>
    <row r="5" spans="1:11" ht="60.75" customHeight="1" x14ac:dyDescent="0.25">
      <c r="B5" s="234" t="s">
        <v>211</v>
      </c>
      <c r="C5" s="234"/>
      <c r="D5" s="234"/>
      <c r="E5" s="234"/>
      <c r="F5" s="234"/>
      <c r="G5" s="234"/>
      <c r="H5" s="234"/>
      <c r="I5" s="234"/>
      <c r="J5" s="234"/>
      <c r="K5" s="234"/>
    </row>
    <row r="6" spans="1:11" s="169" customFormat="1" ht="15.75" customHeight="1" thickBot="1" x14ac:dyDescent="0.3">
      <c r="B6" s="190"/>
      <c r="C6" s="190"/>
      <c r="D6" s="190"/>
      <c r="E6" s="190"/>
      <c r="F6" s="190"/>
      <c r="G6" s="190"/>
      <c r="H6" s="190"/>
      <c r="I6" s="190"/>
      <c r="J6" s="190"/>
      <c r="K6" s="190"/>
    </row>
    <row r="7" spans="1:11" ht="15" customHeight="1" x14ac:dyDescent="0.25">
      <c r="A7" s="235" t="s">
        <v>0</v>
      </c>
      <c r="B7" s="279" t="s">
        <v>1</v>
      </c>
      <c r="C7" s="293" t="s">
        <v>159</v>
      </c>
      <c r="D7" s="250" t="s">
        <v>209</v>
      </c>
      <c r="E7" s="251"/>
      <c r="F7" s="251"/>
      <c r="G7" s="251"/>
      <c r="H7" s="251"/>
      <c r="I7" s="251"/>
      <c r="J7" s="252"/>
      <c r="K7" s="289" t="s">
        <v>2</v>
      </c>
    </row>
    <row r="8" spans="1:11" x14ac:dyDescent="0.25">
      <c r="A8" s="278"/>
      <c r="B8" s="280"/>
      <c r="C8" s="248"/>
      <c r="D8" s="247">
        <v>2023</v>
      </c>
      <c r="E8" s="248">
        <v>2024</v>
      </c>
      <c r="F8" s="248">
        <v>2025</v>
      </c>
      <c r="G8" s="248">
        <v>2026</v>
      </c>
      <c r="H8" s="248">
        <v>2027</v>
      </c>
      <c r="I8" s="248" t="s">
        <v>208</v>
      </c>
      <c r="J8" s="131" t="s">
        <v>217</v>
      </c>
      <c r="K8" s="290"/>
    </row>
    <row r="9" spans="1:11" x14ac:dyDescent="0.25">
      <c r="A9" s="278"/>
      <c r="B9" s="280"/>
      <c r="C9" s="248"/>
      <c r="D9" s="270"/>
      <c r="E9" s="248"/>
      <c r="F9" s="248"/>
      <c r="G9" s="248"/>
      <c r="H9" s="248"/>
      <c r="I9" s="248"/>
      <c r="J9" s="131" t="s">
        <v>216</v>
      </c>
      <c r="K9" s="290"/>
    </row>
    <row r="10" spans="1:11" ht="15" customHeight="1" thickBot="1" x14ac:dyDescent="0.3">
      <c r="A10" s="60"/>
      <c r="B10" s="274" t="s">
        <v>22</v>
      </c>
      <c r="C10" s="274"/>
      <c r="D10" s="274"/>
      <c r="E10" s="274"/>
      <c r="F10" s="274"/>
      <c r="G10" s="274"/>
      <c r="H10" s="274"/>
      <c r="I10" s="274"/>
      <c r="J10" s="274"/>
      <c r="K10" s="275"/>
    </row>
    <row r="11" spans="1:11" ht="21" customHeight="1" x14ac:dyDescent="0.25">
      <c r="A11" s="57" t="s">
        <v>26</v>
      </c>
      <c r="B11" s="272" t="s">
        <v>24</v>
      </c>
      <c r="C11" s="272"/>
      <c r="D11" s="272"/>
      <c r="E11" s="272"/>
      <c r="F11" s="272"/>
      <c r="G11" s="272"/>
      <c r="H11" s="272"/>
      <c r="I11" s="272"/>
      <c r="J11" s="272"/>
      <c r="K11" s="273"/>
    </row>
    <row r="12" spans="1:11" ht="29.25" customHeight="1" x14ac:dyDescent="0.25">
      <c r="A12" s="132" t="s">
        <v>28</v>
      </c>
      <c r="B12" s="133" t="s">
        <v>59</v>
      </c>
      <c r="C12" s="16">
        <v>1</v>
      </c>
      <c r="D12" s="7">
        <v>371149.00828712602</v>
      </c>
      <c r="E12" s="7">
        <v>117192.40951642301</v>
      </c>
      <c r="F12" s="7">
        <v>25320.367017449345</v>
      </c>
      <c r="G12" s="7"/>
      <c r="H12" s="7"/>
      <c r="I12" s="7">
        <f>SUM(D12:H12)</f>
        <v>513661.78482099838</v>
      </c>
      <c r="J12" s="7"/>
      <c r="K12" s="32">
        <f>I12+J12</f>
        <v>513661.78482099838</v>
      </c>
    </row>
    <row r="13" spans="1:11" x14ac:dyDescent="0.25">
      <c r="A13" s="132" t="s">
        <v>47</v>
      </c>
      <c r="B13" s="133" t="s">
        <v>207</v>
      </c>
      <c r="C13" s="16">
        <v>1</v>
      </c>
      <c r="D13" s="7">
        <v>44330.299623349994</v>
      </c>
      <c r="E13" s="7">
        <v>96989.515619275917</v>
      </c>
      <c r="F13" s="7">
        <v>0</v>
      </c>
      <c r="G13" s="7"/>
      <c r="H13" s="7"/>
      <c r="I13" s="7">
        <f t="shared" ref="I13:I14" si="0">SUM(D13:H13)</f>
        <v>141319.81524262592</v>
      </c>
      <c r="J13" s="7"/>
      <c r="K13" s="32">
        <f t="shared" ref="K13:K14" si="1">I13+J13</f>
        <v>141319.81524262592</v>
      </c>
    </row>
    <row r="14" spans="1:11" ht="15.75" thickBot="1" x14ac:dyDescent="0.3">
      <c r="A14" s="20" t="s">
        <v>51</v>
      </c>
      <c r="B14" s="29" t="s">
        <v>60</v>
      </c>
      <c r="C14" s="61">
        <v>1</v>
      </c>
      <c r="D14" s="30">
        <v>-980.96801791999997</v>
      </c>
      <c r="E14" s="30">
        <v>35454.008565995187</v>
      </c>
      <c r="F14" s="30"/>
      <c r="G14" s="30"/>
      <c r="H14" s="30"/>
      <c r="I14" s="7">
        <f t="shared" si="0"/>
        <v>34473.040548075187</v>
      </c>
      <c r="J14" s="30"/>
      <c r="K14" s="44">
        <f t="shared" si="1"/>
        <v>34473.040548075187</v>
      </c>
    </row>
    <row r="15" spans="1:11" ht="15.75" thickBot="1" x14ac:dyDescent="0.3">
      <c r="A15" s="36"/>
      <c r="B15" s="37" t="s">
        <v>9</v>
      </c>
      <c r="C15" s="38"/>
      <c r="D15" s="144">
        <f>SUM(D12:D14)</f>
        <v>414498.33989255602</v>
      </c>
      <c r="E15" s="144">
        <f t="shared" ref="E15:K15" si="2">SUM(E12:E14)</f>
        <v>249635.93370169413</v>
      </c>
      <c r="F15" s="144">
        <f t="shared" si="2"/>
        <v>25320.367017449345</v>
      </c>
      <c r="G15" s="144">
        <f t="shared" si="2"/>
        <v>0</v>
      </c>
      <c r="H15" s="144">
        <f t="shared" si="2"/>
        <v>0</v>
      </c>
      <c r="I15" s="144">
        <f>SUM(I12:I14)</f>
        <v>689454.64061169955</v>
      </c>
      <c r="J15" s="144">
        <f t="shared" si="2"/>
        <v>0</v>
      </c>
      <c r="K15" s="144">
        <f t="shared" si="2"/>
        <v>689454.64061169955</v>
      </c>
    </row>
    <row r="16" spans="1:11" ht="15.75" thickBot="1" x14ac:dyDescent="0.3">
      <c r="A16" s="128" t="s">
        <v>29</v>
      </c>
      <c r="B16" s="276" t="s">
        <v>30</v>
      </c>
      <c r="C16" s="276"/>
      <c r="D16" s="276"/>
      <c r="E16" s="276"/>
      <c r="F16" s="276"/>
      <c r="G16" s="276"/>
      <c r="H16" s="276"/>
      <c r="I16" s="276"/>
      <c r="J16" s="276"/>
      <c r="K16" s="277"/>
    </row>
    <row r="17" spans="1:11" ht="22.5" x14ac:dyDescent="0.25">
      <c r="A17" s="123" t="s">
        <v>293</v>
      </c>
      <c r="B17" s="122" t="s">
        <v>294</v>
      </c>
      <c r="C17" s="108">
        <v>1</v>
      </c>
      <c r="D17" s="122">
        <v>30632.307488653998</v>
      </c>
      <c r="E17" s="135"/>
      <c r="F17" s="135"/>
      <c r="G17" s="135"/>
      <c r="H17" s="135"/>
      <c r="I17" s="27">
        <f>SUM(D17:H17)</f>
        <v>30632.307488653998</v>
      </c>
      <c r="J17" s="135"/>
      <c r="K17" s="31">
        <f>I17+J17</f>
        <v>30632.307488653998</v>
      </c>
    </row>
    <row r="18" spans="1:11" ht="33.75" x14ac:dyDescent="0.25">
      <c r="A18" s="125" t="s">
        <v>295</v>
      </c>
      <c r="B18" s="119" t="s">
        <v>296</v>
      </c>
      <c r="C18" s="16">
        <v>1</v>
      </c>
      <c r="D18" s="119">
        <v>469.5883500000001</v>
      </c>
      <c r="E18" s="120"/>
      <c r="F18" s="120"/>
      <c r="G18" s="120"/>
      <c r="H18" s="120"/>
      <c r="I18" s="7">
        <f t="shared" ref="I18:I45" si="3">SUM(D18:H18)</f>
        <v>469.5883500000001</v>
      </c>
      <c r="J18" s="120"/>
      <c r="K18" s="31">
        <f t="shared" ref="K18:K19" si="4">I18+J18</f>
        <v>469.5883500000001</v>
      </c>
    </row>
    <row r="19" spans="1:11" ht="22.5" x14ac:dyDescent="0.25">
      <c r="A19" s="125" t="s">
        <v>297</v>
      </c>
      <c r="B19" s="119" t="s">
        <v>298</v>
      </c>
      <c r="C19" s="16">
        <v>1</v>
      </c>
      <c r="D19" s="7">
        <f>'[2]Отчет ИП'!I890+'[2]Отчет ИП'!I891</f>
        <v>-29.303031999999902</v>
      </c>
      <c r="E19" s="120"/>
      <c r="F19" s="120"/>
      <c r="G19" s="120"/>
      <c r="H19" s="120"/>
      <c r="I19" s="7">
        <f t="shared" si="3"/>
        <v>-29.303031999999902</v>
      </c>
      <c r="J19" s="120"/>
      <c r="K19" s="31">
        <f t="shared" si="4"/>
        <v>-29.303031999999902</v>
      </c>
    </row>
    <row r="20" spans="1:11" ht="22.5" x14ac:dyDescent="0.25">
      <c r="A20" s="132" t="s">
        <v>31</v>
      </c>
      <c r="B20" s="133" t="s">
        <v>61</v>
      </c>
      <c r="C20" s="16">
        <v>1</v>
      </c>
      <c r="D20" s="7">
        <v>736324.61672520731</v>
      </c>
      <c r="E20" s="7">
        <v>300565.93081614369</v>
      </c>
      <c r="F20" s="7">
        <v>266842.39999999903</v>
      </c>
      <c r="G20" s="7"/>
      <c r="H20" s="7"/>
      <c r="I20" s="7">
        <f t="shared" si="3"/>
        <v>1303732.94754135</v>
      </c>
      <c r="J20" s="7"/>
      <c r="K20" s="31">
        <f>I20+J20</f>
        <v>1303732.94754135</v>
      </c>
    </row>
    <row r="21" spans="1:11" ht="33.75" x14ac:dyDescent="0.25">
      <c r="A21" s="132" t="s">
        <v>32</v>
      </c>
      <c r="B21" s="133" t="s">
        <v>197</v>
      </c>
      <c r="C21" s="16">
        <v>1</v>
      </c>
      <c r="D21" s="7">
        <v>7881.0117343690008</v>
      </c>
      <c r="E21" s="7">
        <v>0</v>
      </c>
      <c r="F21" s="7">
        <v>0</v>
      </c>
      <c r="G21" s="7"/>
      <c r="H21" s="7"/>
      <c r="I21" s="7">
        <f t="shared" si="3"/>
        <v>7881.0117343690008</v>
      </c>
      <c r="J21" s="7"/>
      <c r="K21" s="31">
        <f t="shared" ref="K21:K49" si="5">I21+J21</f>
        <v>7881.0117343690008</v>
      </c>
    </row>
    <row r="22" spans="1:11" ht="22.5" x14ac:dyDescent="0.25">
      <c r="A22" s="132" t="s">
        <v>33</v>
      </c>
      <c r="B22" s="133" t="s">
        <v>62</v>
      </c>
      <c r="C22" s="16">
        <v>1</v>
      </c>
      <c r="D22" s="7">
        <v>11700.101710987003</v>
      </c>
      <c r="E22" s="7">
        <v>0</v>
      </c>
      <c r="F22" s="7">
        <v>209721.5509395485</v>
      </c>
      <c r="G22" s="7"/>
      <c r="H22" s="7"/>
      <c r="I22" s="7">
        <f t="shared" si="3"/>
        <v>221421.65265053551</v>
      </c>
      <c r="J22" s="7"/>
      <c r="K22" s="31">
        <f t="shared" si="5"/>
        <v>221421.65265053551</v>
      </c>
    </row>
    <row r="23" spans="1:11" ht="45" x14ac:dyDescent="0.25">
      <c r="A23" s="132" t="s">
        <v>34</v>
      </c>
      <c r="B23" s="133" t="s">
        <v>122</v>
      </c>
      <c r="C23" s="16">
        <v>1</v>
      </c>
      <c r="D23" s="7">
        <v>1642.1460714289999</v>
      </c>
      <c r="E23" s="7">
        <v>0</v>
      </c>
      <c r="F23" s="7">
        <v>0</v>
      </c>
      <c r="G23" s="7"/>
      <c r="H23" s="7"/>
      <c r="I23" s="7">
        <f t="shared" si="3"/>
        <v>1642.1460714289999</v>
      </c>
      <c r="J23" s="7"/>
      <c r="K23" s="31">
        <f t="shared" si="5"/>
        <v>1642.1460714289999</v>
      </c>
    </row>
    <row r="24" spans="1:11" ht="22.5" x14ac:dyDescent="0.25">
      <c r="A24" s="132" t="s">
        <v>35</v>
      </c>
      <c r="B24" s="133" t="s">
        <v>42</v>
      </c>
      <c r="C24" s="16">
        <v>1</v>
      </c>
      <c r="D24" s="7">
        <v>79904.740821664949</v>
      </c>
      <c r="E24" s="7">
        <v>130820.6853659567</v>
      </c>
      <c r="F24" s="7">
        <v>0</v>
      </c>
      <c r="G24" s="7"/>
      <c r="H24" s="7"/>
      <c r="I24" s="7">
        <f t="shared" si="3"/>
        <v>210725.42618762166</v>
      </c>
      <c r="J24" s="7"/>
      <c r="K24" s="31">
        <f t="shared" si="5"/>
        <v>210725.42618762166</v>
      </c>
    </row>
    <row r="25" spans="1:11" x14ac:dyDescent="0.25">
      <c r="A25" s="132" t="s">
        <v>36</v>
      </c>
      <c r="B25" s="133" t="s">
        <v>63</v>
      </c>
      <c r="C25" s="16">
        <v>1</v>
      </c>
      <c r="D25" s="12">
        <v>19133.809460712004</v>
      </c>
      <c r="E25" s="12">
        <v>87784.547858000005</v>
      </c>
      <c r="F25" s="12">
        <v>251623.86594342499</v>
      </c>
      <c r="G25" s="12">
        <v>651623.86594342499</v>
      </c>
      <c r="H25" s="12"/>
      <c r="I25" s="7">
        <f t="shared" si="3"/>
        <v>1010166.0892055619</v>
      </c>
      <c r="J25" s="12"/>
      <c r="K25" s="32">
        <f t="shared" si="5"/>
        <v>1010166.0892055619</v>
      </c>
    </row>
    <row r="26" spans="1:11" ht="45" x14ac:dyDescent="0.25">
      <c r="A26" s="132" t="s">
        <v>39</v>
      </c>
      <c r="B26" s="133" t="s">
        <v>194</v>
      </c>
      <c r="C26" s="16">
        <v>2</v>
      </c>
      <c r="D26" s="7">
        <v>40.122135783000004</v>
      </c>
      <c r="E26" s="7"/>
      <c r="F26" s="7">
        <v>0</v>
      </c>
      <c r="G26" s="7"/>
      <c r="H26" s="7"/>
      <c r="I26" s="7">
        <f t="shared" si="3"/>
        <v>40.122135783000004</v>
      </c>
      <c r="J26" s="7"/>
      <c r="K26" s="31">
        <f t="shared" si="5"/>
        <v>40.122135783000004</v>
      </c>
    </row>
    <row r="27" spans="1:11" ht="33.75" x14ac:dyDescent="0.25">
      <c r="A27" s="132" t="s">
        <v>40</v>
      </c>
      <c r="B27" s="133" t="s">
        <v>64</v>
      </c>
      <c r="C27" s="16">
        <v>1</v>
      </c>
      <c r="D27" s="7">
        <v>37784.469442311994</v>
      </c>
      <c r="E27" s="7">
        <v>0</v>
      </c>
      <c r="F27" s="7">
        <v>0</v>
      </c>
      <c r="G27" s="7"/>
      <c r="H27" s="7"/>
      <c r="I27" s="7">
        <f t="shared" si="3"/>
        <v>37784.469442311994</v>
      </c>
      <c r="J27" s="7"/>
      <c r="K27" s="31">
        <f t="shared" si="5"/>
        <v>37784.469442311994</v>
      </c>
    </row>
    <row r="28" spans="1:11" ht="45" x14ac:dyDescent="0.25">
      <c r="A28" s="132" t="s">
        <v>299</v>
      </c>
      <c r="B28" s="133" t="s">
        <v>300</v>
      </c>
      <c r="C28" s="16">
        <v>1</v>
      </c>
      <c r="D28" s="7">
        <v>1855.3489500000001</v>
      </c>
      <c r="E28" s="7"/>
      <c r="F28" s="7"/>
      <c r="G28" s="7"/>
      <c r="H28" s="7"/>
      <c r="I28" s="7">
        <f t="shared" si="3"/>
        <v>1855.3489500000001</v>
      </c>
      <c r="J28" s="7"/>
      <c r="K28" s="31">
        <f t="shared" si="5"/>
        <v>1855.3489500000001</v>
      </c>
    </row>
    <row r="29" spans="1:11" x14ac:dyDescent="0.25">
      <c r="A29" s="132" t="s">
        <v>108</v>
      </c>
      <c r="B29" s="133" t="s">
        <v>190</v>
      </c>
      <c r="C29" s="16">
        <v>2</v>
      </c>
      <c r="D29" s="7"/>
      <c r="E29" s="7"/>
      <c r="F29" s="7">
        <v>8801.5382528000009</v>
      </c>
      <c r="G29" s="7">
        <v>0</v>
      </c>
      <c r="H29" s="7">
        <v>0</v>
      </c>
      <c r="I29" s="7">
        <f t="shared" si="3"/>
        <v>8801.5382528000009</v>
      </c>
      <c r="J29" s="7">
        <v>0</v>
      </c>
      <c r="K29" s="31">
        <f t="shared" si="5"/>
        <v>8801.5382528000009</v>
      </c>
    </row>
    <row r="30" spans="1:11" x14ac:dyDescent="0.25">
      <c r="A30" s="132" t="s">
        <v>112</v>
      </c>
      <c r="B30" s="133" t="s">
        <v>191</v>
      </c>
      <c r="C30" s="16">
        <v>2</v>
      </c>
      <c r="D30" s="7"/>
      <c r="E30" s="7"/>
      <c r="F30" s="7">
        <v>8801.5382528000009</v>
      </c>
      <c r="G30" s="7">
        <v>0</v>
      </c>
      <c r="H30" s="7">
        <v>0</v>
      </c>
      <c r="I30" s="7">
        <f t="shared" si="3"/>
        <v>8801.5382528000009</v>
      </c>
      <c r="J30" s="7">
        <v>0</v>
      </c>
      <c r="K30" s="31">
        <f t="shared" si="5"/>
        <v>8801.5382528000009</v>
      </c>
    </row>
    <row r="31" spans="1:11" x14ac:dyDescent="0.25">
      <c r="A31" s="132" t="s">
        <v>140</v>
      </c>
      <c r="B31" s="133" t="s">
        <v>189</v>
      </c>
      <c r="C31" s="16">
        <v>2</v>
      </c>
      <c r="D31" s="7"/>
      <c r="E31" s="7"/>
      <c r="F31" s="7">
        <v>8801.5382528000009</v>
      </c>
      <c r="G31" s="7">
        <v>0</v>
      </c>
      <c r="H31" s="7">
        <v>0</v>
      </c>
      <c r="I31" s="7">
        <f t="shared" si="3"/>
        <v>8801.5382528000009</v>
      </c>
      <c r="J31" s="7">
        <v>0</v>
      </c>
      <c r="K31" s="31">
        <f t="shared" si="5"/>
        <v>8801.5382528000009</v>
      </c>
    </row>
    <row r="32" spans="1:11" x14ac:dyDescent="0.25">
      <c r="A32" s="132" t="s">
        <v>141</v>
      </c>
      <c r="B32" s="133" t="s">
        <v>188</v>
      </c>
      <c r="C32" s="16">
        <v>2</v>
      </c>
      <c r="D32" s="7">
        <v>65.353048439000005</v>
      </c>
      <c r="E32" s="7">
        <v>0</v>
      </c>
      <c r="F32" s="7">
        <v>8202.5666115559925</v>
      </c>
      <c r="G32" s="7">
        <v>0</v>
      </c>
      <c r="H32" s="7">
        <v>0</v>
      </c>
      <c r="I32" s="7">
        <f t="shared" si="3"/>
        <v>8267.9196599949919</v>
      </c>
      <c r="J32" s="7">
        <v>0</v>
      </c>
      <c r="K32" s="31">
        <f t="shared" si="5"/>
        <v>8267.9196599949919</v>
      </c>
    </row>
    <row r="33" spans="1:11" x14ac:dyDescent="0.25">
      <c r="A33" s="132" t="s">
        <v>142</v>
      </c>
      <c r="B33" s="133" t="s">
        <v>187</v>
      </c>
      <c r="C33" s="16">
        <v>2</v>
      </c>
      <c r="D33" s="7"/>
      <c r="E33" s="7"/>
      <c r="F33" s="7">
        <v>8801.5382528000009</v>
      </c>
      <c r="G33" s="7">
        <v>0</v>
      </c>
      <c r="H33" s="7">
        <v>0</v>
      </c>
      <c r="I33" s="7">
        <f t="shared" si="3"/>
        <v>8801.5382528000009</v>
      </c>
      <c r="J33" s="7">
        <v>0</v>
      </c>
      <c r="K33" s="31">
        <f t="shared" si="5"/>
        <v>8801.5382528000009</v>
      </c>
    </row>
    <row r="34" spans="1:11" ht="22.5" x14ac:dyDescent="0.25">
      <c r="A34" s="132" t="s">
        <v>143</v>
      </c>
      <c r="B34" s="133" t="s">
        <v>152</v>
      </c>
      <c r="C34" s="16">
        <v>2</v>
      </c>
      <c r="D34" s="7"/>
      <c r="E34" s="7"/>
      <c r="F34" s="7">
        <v>0</v>
      </c>
      <c r="G34" s="7">
        <v>15518.158374400002</v>
      </c>
      <c r="H34" s="7">
        <v>0</v>
      </c>
      <c r="I34" s="7">
        <f t="shared" si="3"/>
        <v>15518.158374400002</v>
      </c>
      <c r="J34" s="7">
        <v>0</v>
      </c>
      <c r="K34" s="31">
        <f t="shared" si="5"/>
        <v>15518.158374400002</v>
      </c>
    </row>
    <row r="35" spans="1:11" ht="22.5" x14ac:dyDescent="0.25">
      <c r="A35" s="132" t="s">
        <v>148</v>
      </c>
      <c r="B35" s="133" t="s">
        <v>185</v>
      </c>
      <c r="C35" s="16">
        <v>2</v>
      </c>
      <c r="D35" s="7"/>
      <c r="E35" s="7"/>
      <c r="F35" s="7">
        <v>0</v>
      </c>
      <c r="G35" s="7">
        <v>0</v>
      </c>
      <c r="H35" s="7">
        <v>2623.0030200000001</v>
      </c>
      <c r="I35" s="7">
        <f t="shared" si="3"/>
        <v>2623.0030200000001</v>
      </c>
      <c r="J35" s="7">
        <v>0</v>
      </c>
      <c r="K35" s="31">
        <f t="shared" si="5"/>
        <v>2623.0030200000001</v>
      </c>
    </row>
    <row r="36" spans="1:11" ht="22.5" x14ac:dyDescent="0.25">
      <c r="A36" s="132" t="s">
        <v>149</v>
      </c>
      <c r="B36" s="133" t="s">
        <v>181</v>
      </c>
      <c r="C36" s="16">
        <v>2</v>
      </c>
      <c r="D36" s="7"/>
      <c r="E36" s="7"/>
      <c r="F36" s="7">
        <v>0</v>
      </c>
      <c r="G36" s="7">
        <v>0</v>
      </c>
      <c r="H36" s="7">
        <v>1658.5435152000005</v>
      </c>
      <c r="I36" s="7">
        <f t="shared" si="3"/>
        <v>1658.5435152000005</v>
      </c>
      <c r="J36" s="7">
        <v>0</v>
      </c>
      <c r="K36" s="31">
        <f t="shared" si="5"/>
        <v>1658.5435152000005</v>
      </c>
    </row>
    <row r="37" spans="1:11" ht="22.5" x14ac:dyDescent="0.25">
      <c r="A37" s="132" t="s">
        <v>150</v>
      </c>
      <c r="B37" s="133" t="s">
        <v>186</v>
      </c>
      <c r="C37" s="16">
        <v>2</v>
      </c>
      <c r="D37" s="7"/>
      <c r="E37" s="7"/>
      <c r="F37" s="7">
        <v>0</v>
      </c>
      <c r="G37" s="7">
        <v>0</v>
      </c>
      <c r="H37" s="7">
        <v>4610.1724479999957</v>
      </c>
      <c r="I37" s="7">
        <f t="shared" si="3"/>
        <v>4610.1724479999957</v>
      </c>
      <c r="J37" s="7">
        <v>864.00000000000477</v>
      </c>
      <c r="K37" s="31">
        <f t="shared" si="5"/>
        <v>5474.1724480000003</v>
      </c>
    </row>
    <row r="38" spans="1:11" ht="22.5" x14ac:dyDescent="0.25">
      <c r="A38" s="132" t="s">
        <v>151</v>
      </c>
      <c r="B38" s="133" t="s">
        <v>182</v>
      </c>
      <c r="C38" s="16">
        <v>2</v>
      </c>
      <c r="D38" s="7"/>
      <c r="E38" s="7"/>
      <c r="F38" s="7">
        <v>3600</v>
      </c>
      <c r="G38" s="7">
        <v>3600</v>
      </c>
      <c r="H38" s="7">
        <v>2627.1004656</v>
      </c>
      <c r="I38" s="7">
        <f t="shared" si="3"/>
        <v>9827.1004656000005</v>
      </c>
      <c r="J38" s="7">
        <v>120</v>
      </c>
      <c r="K38" s="31">
        <f t="shared" si="5"/>
        <v>9947.1004656000005</v>
      </c>
    </row>
    <row r="39" spans="1:11" ht="22.5" x14ac:dyDescent="0.25">
      <c r="A39" s="132" t="s">
        <v>156</v>
      </c>
      <c r="B39" s="133" t="s">
        <v>183</v>
      </c>
      <c r="C39" s="16">
        <v>2</v>
      </c>
      <c r="D39" s="7"/>
      <c r="E39" s="7"/>
      <c r="F39" s="7">
        <v>0</v>
      </c>
      <c r="G39" s="7">
        <v>0</v>
      </c>
      <c r="H39" s="7">
        <v>14734.4524932</v>
      </c>
      <c r="I39" s="7">
        <f t="shared" si="3"/>
        <v>14734.4524932</v>
      </c>
      <c r="J39" s="7">
        <v>0</v>
      </c>
      <c r="K39" s="31">
        <f t="shared" si="5"/>
        <v>14734.4524932</v>
      </c>
    </row>
    <row r="40" spans="1:11" ht="22.5" x14ac:dyDescent="0.25">
      <c r="A40" s="132" t="s">
        <v>157</v>
      </c>
      <c r="B40" s="133" t="s">
        <v>184</v>
      </c>
      <c r="C40" s="16">
        <v>2</v>
      </c>
      <c r="D40" s="7"/>
      <c r="E40" s="7"/>
      <c r="F40" s="7">
        <v>4800</v>
      </c>
      <c r="G40" s="7">
        <v>4800</v>
      </c>
      <c r="H40" s="7">
        <v>1155.3116728000007</v>
      </c>
      <c r="I40" s="7">
        <f t="shared" si="3"/>
        <v>10755.3116728</v>
      </c>
      <c r="J40" s="7">
        <v>120</v>
      </c>
      <c r="K40" s="31">
        <f t="shared" si="5"/>
        <v>10875.3116728</v>
      </c>
    </row>
    <row r="41" spans="1:11" ht="45" x14ac:dyDescent="0.25">
      <c r="A41" s="132" t="s">
        <v>169</v>
      </c>
      <c r="B41" s="133" t="s">
        <v>174</v>
      </c>
      <c r="C41" s="16">
        <v>3</v>
      </c>
      <c r="D41" s="7"/>
      <c r="E41" s="7"/>
      <c r="F41" s="7">
        <v>0</v>
      </c>
      <c r="G41" s="7">
        <v>2444.4240000000004</v>
      </c>
      <c r="H41" s="7">
        <v>0</v>
      </c>
      <c r="I41" s="7">
        <f t="shared" si="3"/>
        <v>2444.4240000000004</v>
      </c>
      <c r="J41" s="7">
        <v>0</v>
      </c>
      <c r="K41" s="31">
        <f t="shared" si="5"/>
        <v>2444.4240000000004</v>
      </c>
    </row>
    <row r="42" spans="1:11" ht="22.5" x14ac:dyDescent="0.25">
      <c r="A42" s="132" t="s">
        <v>170</v>
      </c>
      <c r="B42" s="133" t="s">
        <v>175</v>
      </c>
      <c r="C42" s="16">
        <v>3</v>
      </c>
      <c r="D42" s="7"/>
      <c r="E42" s="7"/>
      <c r="F42" s="7">
        <v>0</v>
      </c>
      <c r="G42" s="7">
        <v>5208.3960000000006</v>
      </c>
      <c r="H42" s="7">
        <v>0</v>
      </c>
      <c r="I42" s="7">
        <f t="shared" si="3"/>
        <v>5208.3960000000006</v>
      </c>
      <c r="J42" s="7">
        <v>0</v>
      </c>
      <c r="K42" s="31">
        <f t="shared" si="5"/>
        <v>5208.3960000000006</v>
      </c>
    </row>
    <row r="43" spans="1:11" ht="22.5" x14ac:dyDescent="0.25">
      <c r="A43" s="132" t="s">
        <v>171</v>
      </c>
      <c r="B43" s="133" t="s">
        <v>176</v>
      </c>
      <c r="C43" s="16">
        <v>3</v>
      </c>
      <c r="D43" s="7"/>
      <c r="E43" s="7"/>
      <c r="F43" s="7">
        <v>0</v>
      </c>
      <c r="G43" s="7">
        <v>0</v>
      </c>
      <c r="H43" s="7">
        <v>2076.3676000000005</v>
      </c>
      <c r="I43" s="7">
        <f t="shared" si="3"/>
        <v>2076.3676000000005</v>
      </c>
      <c r="J43" s="7">
        <v>0</v>
      </c>
      <c r="K43" s="31">
        <f t="shared" si="5"/>
        <v>2076.3676000000005</v>
      </c>
    </row>
    <row r="44" spans="1:11" ht="33.75" x14ac:dyDescent="0.25">
      <c r="A44" s="132" t="s">
        <v>172</v>
      </c>
      <c r="B44" s="133" t="s">
        <v>178</v>
      </c>
      <c r="C44" s="16">
        <v>3</v>
      </c>
      <c r="D44" s="7"/>
      <c r="E44" s="7"/>
      <c r="F44" s="7">
        <v>0</v>
      </c>
      <c r="G44" s="7">
        <v>0</v>
      </c>
      <c r="H44" s="7">
        <v>0</v>
      </c>
      <c r="I44" s="7">
        <f t="shared" si="3"/>
        <v>0</v>
      </c>
      <c r="J44" s="7">
        <v>12012.006400000002</v>
      </c>
      <c r="K44" s="31">
        <f t="shared" si="5"/>
        <v>12012.006400000002</v>
      </c>
    </row>
    <row r="45" spans="1:11" ht="23.25" thickBot="1" x14ac:dyDescent="0.3">
      <c r="A45" s="20" t="s">
        <v>173</v>
      </c>
      <c r="B45" s="29" t="s">
        <v>177</v>
      </c>
      <c r="C45" s="61">
        <v>3</v>
      </c>
      <c r="D45" s="30"/>
      <c r="E45" s="30"/>
      <c r="F45" s="30">
        <v>0</v>
      </c>
      <c r="G45" s="30">
        <v>0</v>
      </c>
      <c r="H45" s="30">
        <v>2068.7168000000001</v>
      </c>
      <c r="I45" s="30">
        <f t="shared" si="3"/>
        <v>2068.7168000000001</v>
      </c>
      <c r="J45" s="30">
        <v>0</v>
      </c>
      <c r="K45" s="129">
        <f t="shared" si="5"/>
        <v>2068.7168000000001</v>
      </c>
    </row>
    <row r="46" spans="1:11" ht="15.75" thickBot="1" x14ac:dyDescent="0.3">
      <c r="A46" s="23"/>
      <c r="B46" s="24" t="s">
        <v>9</v>
      </c>
      <c r="C46" s="25"/>
      <c r="D46" s="25">
        <f>SUM(D17:D45)</f>
        <v>927404.31290755735</v>
      </c>
      <c r="E46" s="25">
        <f t="shared" ref="E46:K46" si="6">SUM(E17:E45)</f>
        <v>519171.16404010041</v>
      </c>
      <c r="F46" s="25">
        <f t="shared" si="6"/>
        <v>779996.53650572849</v>
      </c>
      <c r="G46" s="25">
        <f t="shared" si="6"/>
        <v>683194.84431782493</v>
      </c>
      <c r="H46" s="25">
        <f t="shared" si="6"/>
        <v>31553.668014800001</v>
      </c>
      <c r="I46" s="25">
        <f>SUM(I17:I45)</f>
        <v>2941320.5257860105</v>
      </c>
      <c r="J46" s="25">
        <f t="shared" si="6"/>
        <v>13116.006400000007</v>
      </c>
      <c r="K46" s="25">
        <f t="shared" si="6"/>
        <v>2954436.5321860104</v>
      </c>
    </row>
    <row r="47" spans="1:11" x14ac:dyDescent="0.25">
      <c r="A47" s="57" t="s">
        <v>45</v>
      </c>
      <c r="B47" s="272" t="s">
        <v>27</v>
      </c>
      <c r="C47" s="272"/>
      <c r="D47" s="272"/>
      <c r="E47" s="272"/>
      <c r="F47" s="272"/>
      <c r="G47" s="272"/>
      <c r="H47" s="272"/>
      <c r="I47" s="272"/>
      <c r="J47" s="272"/>
      <c r="K47" s="273"/>
    </row>
    <row r="48" spans="1:11" ht="23.25" thickBot="1" x14ac:dyDescent="0.3">
      <c r="A48" s="35" t="s">
        <v>46</v>
      </c>
      <c r="B48" s="9" t="s">
        <v>65</v>
      </c>
      <c r="C48" s="11">
        <v>1</v>
      </c>
      <c r="D48" s="8"/>
      <c r="E48" s="8">
        <v>2313.3762711864406</v>
      </c>
      <c r="F48" s="8"/>
      <c r="G48" s="8"/>
      <c r="H48" s="8"/>
      <c r="I48" s="8">
        <f>SUM(D48:H48)</f>
        <v>2313.3762711864406</v>
      </c>
      <c r="J48" s="8"/>
      <c r="K48" s="39">
        <f>I48+J48</f>
        <v>2313.3762711864406</v>
      </c>
    </row>
    <row r="49" spans="1:19" ht="15.75" thickBot="1" x14ac:dyDescent="0.3">
      <c r="A49" s="36"/>
      <c r="B49" s="37" t="s">
        <v>9</v>
      </c>
      <c r="C49" s="51"/>
      <c r="D49" s="58">
        <v>0</v>
      </c>
      <c r="E49" s="59">
        <v>2313.3762711864406</v>
      </c>
      <c r="F49" s="59">
        <v>0</v>
      </c>
      <c r="G49" s="59">
        <v>0</v>
      </c>
      <c r="H49" s="59">
        <v>0</v>
      </c>
      <c r="I49" s="59">
        <f>SUM(D49:H49)</f>
        <v>2313.3762711864406</v>
      </c>
      <c r="J49" s="59">
        <v>0</v>
      </c>
      <c r="K49" s="42">
        <f t="shared" si="5"/>
        <v>2313.3762711864406</v>
      </c>
    </row>
    <row r="50" spans="1:19" ht="30.75" customHeight="1" thickBot="1" x14ac:dyDescent="0.3">
      <c r="A50" s="56" t="s">
        <v>202</v>
      </c>
      <c r="B50" s="291" t="s">
        <v>203</v>
      </c>
      <c r="C50" s="291"/>
      <c r="D50" s="291"/>
      <c r="E50" s="291"/>
      <c r="F50" s="291"/>
      <c r="G50" s="291"/>
      <c r="H50" s="291"/>
      <c r="I50" s="291"/>
      <c r="J50" s="291"/>
      <c r="K50" s="292"/>
    </row>
    <row r="51" spans="1:19" ht="15.75" thickBot="1" x14ac:dyDescent="0.3">
      <c r="A51" s="62" t="s">
        <v>204</v>
      </c>
      <c r="B51" s="46" t="s">
        <v>205</v>
      </c>
      <c r="C51" s="63">
        <v>1</v>
      </c>
      <c r="D51" s="5"/>
      <c r="E51" s="65">
        <v>8266.4222200000004</v>
      </c>
      <c r="F51" s="64"/>
      <c r="G51" s="64"/>
      <c r="H51" s="118"/>
      <c r="I51" s="146">
        <f>SUM(D51:H51)</f>
        <v>8266.4222200000004</v>
      </c>
      <c r="J51" s="145"/>
      <c r="K51" s="47">
        <f>I51+J51</f>
        <v>8266.4222200000004</v>
      </c>
    </row>
    <row r="52" spans="1:19" ht="15.75" thickBot="1" x14ac:dyDescent="0.3">
      <c r="A52" s="36"/>
      <c r="B52" s="37" t="s">
        <v>9</v>
      </c>
      <c r="C52" s="51"/>
      <c r="D52" s="51"/>
      <c r="E52" s="59">
        <v>8266.4222200000004</v>
      </c>
      <c r="F52" s="59">
        <v>0</v>
      </c>
      <c r="G52" s="59">
        <v>0</v>
      </c>
      <c r="H52" s="59">
        <v>0</v>
      </c>
      <c r="I52" s="65">
        <f>SUM(D52:H52)</f>
        <v>8266.4222200000004</v>
      </c>
      <c r="J52" s="51">
        <v>0</v>
      </c>
      <c r="K52" s="42">
        <f>I52+J52</f>
        <v>8266.4222200000004</v>
      </c>
    </row>
    <row r="53" spans="1:19" ht="15.75" thickBot="1" x14ac:dyDescent="0.3">
      <c r="A53" s="36"/>
      <c r="B53" s="37" t="s">
        <v>37</v>
      </c>
      <c r="C53" s="38"/>
      <c r="D53" s="127">
        <f t="shared" ref="D53:K53" si="7">D52+D49+D46+D15</f>
        <v>1341902.6528001134</v>
      </c>
      <c r="E53" s="127">
        <f t="shared" si="7"/>
        <v>779386.896232981</v>
      </c>
      <c r="F53" s="127">
        <f t="shared" si="7"/>
        <v>805316.90352317784</v>
      </c>
      <c r="G53" s="127">
        <f t="shared" si="7"/>
        <v>683194.84431782493</v>
      </c>
      <c r="H53" s="127">
        <f t="shared" si="7"/>
        <v>31553.668014800001</v>
      </c>
      <c r="I53" s="127">
        <f>I52+I49+I46+I15</f>
        <v>3641354.9648888968</v>
      </c>
      <c r="J53" s="127">
        <f t="shared" si="7"/>
        <v>13116.006400000007</v>
      </c>
      <c r="K53" s="127">
        <f t="shared" si="7"/>
        <v>3654470.9712888962</v>
      </c>
      <c r="M53" s="3">
        <v>1147738.1664770697</v>
      </c>
      <c r="N53" s="3">
        <v>779386.89623298089</v>
      </c>
      <c r="O53" s="3">
        <v>805316.90352317784</v>
      </c>
      <c r="P53" s="3">
        <v>683194.84431782493</v>
      </c>
      <c r="Q53" s="3">
        <v>31553.668014800001</v>
      </c>
      <c r="R53" s="3">
        <v>13116.006400000007</v>
      </c>
      <c r="S53" s="3">
        <v>3460306.4849658534</v>
      </c>
    </row>
    <row r="54" spans="1:19" x14ac:dyDescent="0.25">
      <c r="M54" s="14" t="e">
        <f>M53-#REF!</f>
        <v>#REF!</v>
      </c>
      <c r="N54" s="14">
        <f>N53-E53</f>
        <v>0</v>
      </c>
      <c r="O54" s="14">
        <f>O53-F53</f>
        <v>0</v>
      </c>
      <c r="P54" s="14">
        <f>P53-G53</f>
        <v>0</v>
      </c>
      <c r="Q54" s="14">
        <f>Q53-H53</f>
        <v>0</v>
      </c>
      <c r="R54" s="14">
        <f>R53-J53</f>
        <v>0</v>
      </c>
      <c r="S54" s="14">
        <f>S53-K53</f>
        <v>-194164.48632304277</v>
      </c>
    </row>
    <row r="55" spans="1:19" ht="77.25" customHeight="1" thickBot="1" x14ac:dyDescent="0.3">
      <c r="B55" s="271" t="s">
        <v>210</v>
      </c>
      <c r="C55" s="271"/>
      <c r="D55" s="271"/>
      <c r="E55" s="271"/>
      <c r="F55" s="271"/>
      <c r="G55" s="271"/>
      <c r="H55" s="271"/>
      <c r="I55" s="271"/>
      <c r="J55" s="271"/>
      <c r="K55" s="271"/>
      <c r="M55" s="14"/>
      <c r="N55" s="14"/>
      <c r="O55" s="14"/>
      <c r="P55" s="14"/>
      <c r="Q55" s="14"/>
      <c r="R55" s="14"/>
      <c r="S55" s="14"/>
    </row>
    <row r="56" spans="1:19" ht="21.75" customHeight="1" x14ac:dyDescent="0.25">
      <c r="A56" s="284" t="s">
        <v>0</v>
      </c>
      <c r="B56" s="287" t="s">
        <v>1</v>
      </c>
      <c r="C56" s="241" t="s">
        <v>159</v>
      </c>
      <c r="D56" s="250" t="s">
        <v>209</v>
      </c>
      <c r="E56" s="251"/>
      <c r="F56" s="251"/>
      <c r="G56" s="251"/>
      <c r="H56" s="251"/>
      <c r="I56" s="251"/>
      <c r="J56" s="252"/>
      <c r="K56" s="244" t="s">
        <v>2</v>
      </c>
      <c r="M56" s="14"/>
      <c r="N56" s="14"/>
      <c r="O56" s="14"/>
      <c r="P56" s="14"/>
      <c r="Q56" s="14"/>
      <c r="R56" s="14"/>
      <c r="S56" s="14"/>
    </row>
    <row r="57" spans="1:19" ht="18" customHeight="1" x14ac:dyDescent="0.25">
      <c r="A57" s="285"/>
      <c r="B57" s="236"/>
      <c r="C57" s="242"/>
      <c r="D57" s="248">
        <v>2023</v>
      </c>
      <c r="E57" s="232">
        <v>2024</v>
      </c>
      <c r="F57" s="232">
        <v>2025</v>
      </c>
      <c r="G57" s="232">
        <v>2026</v>
      </c>
      <c r="H57" s="232">
        <v>2027</v>
      </c>
      <c r="I57" s="232" t="s">
        <v>208</v>
      </c>
      <c r="J57" s="148" t="s">
        <v>217</v>
      </c>
      <c r="K57" s="245"/>
      <c r="M57" s="14"/>
      <c r="N57" s="14"/>
      <c r="O57" s="14"/>
      <c r="P57" s="14"/>
      <c r="Q57" s="14"/>
      <c r="R57" s="14"/>
      <c r="S57" s="14"/>
    </row>
    <row r="58" spans="1:19" ht="18.75" customHeight="1" thickBot="1" x14ac:dyDescent="0.3">
      <c r="A58" s="286"/>
      <c r="B58" s="288"/>
      <c r="C58" s="243"/>
      <c r="D58" s="249"/>
      <c r="E58" s="233"/>
      <c r="F58" s="233"/>
      <c r="G58" s="233"/>
      <c r="H58" s="233"/>
      <c r="I58" s="233"/>
      <c r="J58" s="149" t="s">
        <v>216</v>
      </c>
      <c r="K58" s="246"/>
      <c r="M58" s="14"/>
      <c r="N58" s="14"/>
      <c r="O58" s="14"/>
      <c r="P58" s="14"/>
      <c r="Q58" s="14"/>
      <c r="R58" s="14"/>
      <c r="S58" s="14"/>
    </row>
    <row r="59" spans="1:19" ht="15.75" thickBot="1" x14ac:dyDescent="0.3">
      <c r="A59" s="296" t="s">
        <v>22</v>
      </c>
      <c r="B59" s="297"/>
      <c r="C59" s="21"/>
      <c r="D59" s="21"/>
      <c r="E59" s="21"/>
      <c r="F59" s="21"/>
      <c r="G59" s="21"/>
      <c r="H59" s="21"/>
      <c r="I59" s="5">
        <f>SUM(D59:H59)</f>
        <v>0</v>
      </c>
      <c r="J59" s="21"/>
      <c r="K59" s="141">
        <f t="shared" ref="K59" si="8">I59+J59</f>
        <v>0</v>
      </c>
    </row>
    <row r="60" spans="1:19" ht="67.5" x14ac:dyDescent="0.25">
      <c r="A60" s="48">
        <v>1</v>
      </c>
      <c r="B60" s="67" t="s">
        <v>71</v>
      </c>
      <c r="C60" s="27">
        <v>0</v>
      </c>
      <c r="D60" s="27"/>
      <c r="E60" s="27">
        <v>0</v>
      </c>
      <c r="F60" s="27">
        <v>11360.78</v>
      </c>
      <c r="G60" s="27">
        <v>0</v>
      </c>
      <c r="H60" s="27"/>
      <c r="I60" s="27">
        <f>SUM(D60:H60)</f>
        <v>11360.78</v>
      </c>
      <c r="J60" s="27"/>
      <c r="K60" s="43">
        <f>I60+J60</f>
        <v>11360.78</v>
      </c>
    </row>
    <row r="61" spans="1:19" ht="56.25" x14ac:dyDescent="0.25">
      <c r="A61" s="50">
        <v>2</v>
      </c>
      <c r="B61" s="10" t="s">
        <v>72</v>
      </c>
      <c r="C61" s="7">
        <v>0</v>
      </c>
      <c r="D61" s="7"/>
      <c r="E61" s="7">
        <v>0</v>
      </c>
      <c r="F61" s="7">
        <v>8007.02</v>
      </c>
      <c r="G61" s="7">
        <v>0</v>
      </c>
      <c r="H61" s="7"/>
      <c r="I61" s="7">
        <f t="shared" ref="I61:I92" si="9">SUM(D61:H61)</f>
        <v>8007.02</v>
      </c>
      <c r="J61" s="7"/>
      <c r="K61" s="32">
        <f t="shared" ref="K61:K92" si="10">I61+J61</f>
        <v>8007.02</v>
      </c>
    </row>
    <row r="62" spans="1:19" ht="78.75" x14ac:dyDescent="0.25">
      <c r="A62" s="50">
        <v>3</v>
      </c>
      <c r="B62" s="10" t="s">
        <v>73</v>
      </c>
      <c r="C62" s="7">
        <v>0</v>
      </c>
      <c r="D62" s="7"/>
      <c r="E62" s="7">
        <v>0</v>
      </c>
      <c r="F62" s="7">
        <v>8015.29</v>
      </c>
      <c r="G62" s="7">
        <v>0</v>
      </c>
      <c r="H62" s="7"/>
      <c r="I62" s="7">
        <f t="shared" si="9"/>
        <v>8015.29</v>
      </c>
      <c r="J62" s="7"/>
      <c r="K62" s="32">
        <f t="shared" si="10"/>
        <v>8015.29</v>
      </c>
    </row>
    <row r="63" spans="1:19" ht="56.25" x14ac:dyDescent="0.25">
      <c r="A63" s="50">
        <v>4</v>
      </c>
      <c r="B63" s="10" t="s">
        <v>74</v>
      </c>
      <c r="C63" s="7">
        <v>0</v>
      </c>
      <c r="D63" s="7"/>
      <c r="E63" s="7">
        <v>0</v>
      </c>
      <c r="F63" s="7">
        <v>1082.1300000000001</v>
      </c>
      <c r="G63" s="7">
        <v>0</v>
      </c>
      <c r="H63" s="7"/>
      <c r="I63" s="7">
        <f t="shared" si="9"/>
        <v>1082.1300000000001</v>
      </c>
      <c r="J63" s="7"/>
      <c r="K63" s="32">
        <f t="shared" si="10"/>
        <v>1082.1300000000001</v>
      </c>
    </row>
    <row r="64" spans="1:19" ht="22.5" x14ac:dyDescent="0.25">
      <c r="A64" s="124">
        <v>7.8</v>
      </c>
      <c r="B64" s="10" t="s">
        <v>301</v>
      </c>
      <c r="C64" s="7"/>
      <c r="D64" s="7">
        <v>2091.578</v>
      </c>
      <c r="E64" s="7"/>
      <c r="F64" s="7"/>
      <c r="G64" s="7"/>
      <c r="H64" s="7"/>
      <c r="I64" s="7">
        <f t="shared" si="9"/>
        <v>2091.578</v>
      </c>
      <c r="J64" s="7"/>
      <c r="K64" s="32">
        <f t="shared" si="10"/>
        <v>2091.578</v>
      </c>
    </row>
    <row r="65" spans="1:11" x14ac:dyDescent="0.25">
      <c r="A65" s="50">
        <v>9</v>
      </c>
      <c r="B65" s="133" t="s">
        <v>75</v>
      </c>
      <c r="C65" s="7">
        <v>0</v>
      </c>
      <c r="D65" s="7">
        <v>1198.0927108000001</v>
      </c>
      <c r="E65" s="7">
        <v>0</v>
      </c>
      <c r="F65" s="7">
        <v>0</v>
      </c>
      <c r="G65" s="7">
        <v>0</v>
      </c>
      <c r="H65" s="7"/>
      <c r="I65" s="7">
        <f t="shared" si="9"/>
        <v>1198.0927108000001</v>
      </c>
      <c r="J65" s="7"/>
      <c r="K65" s="32">
        <f t="shared" si="10"/>
        <v>1198.0927108000001</v>
      </c>
    </row>
    <row r="66" spans="1:11" x14ac:dyDescent="0.25">
      <c r="A66" s="50">
        <v>10</v>
      </c>
      <c r="B66" s="133" t="s">
        <v>76</v>
      </c>
      <c r="C66" s="7">
        <v>0</v>
      </c>
      <c r="D66" s="7">
        <v>1501.353906375</v>
      </c>
      <c r="E66" s="7">
        <v>0</v>
      </c>
      <c r="F66" s="7">
        <v>0</v>
      </c>
      <c r="G66" s="7">
        <v>0</v>
      </c>
      <c r="H66" s="7"/>
      <c r="I66" s="7">
        <f t="shared" si="9"/>
        <v>1501.353906375</v>
      </c>
      <c r="J66" s="7"/>
      <c r="K66" s="32">
        <f t="shared" si="10"/>
        <v>1501.353906375</v>
      </c>
    </row>
    <row r="67" spans="1:11" x14ac:dyDescent="0.25">
      <c r="A67" s="50">
        <v>11</v>
      </c>
      <c r="B67" s="133" t="s">
        <v>77</v>
      </c>
      <c r="C67" s="7">
        <v>0</v>
      </c>
      <c r="D67" s="7">
        <v>53035.938249502993</v>
      </c>
      <c r="E67" s="7">
        <v>0</v>
      </c>
      <c r="F67" s="7">
        <v>0</v>
      </c>
      <c r="G67" s="7">
        <v>0</v>
      </c>
      <c r="H67" s="7"/>
      <c r="I67" s="7">
        <f t="shared" si="9"/>
        <v>53035.938249502993</v>
      </c>
      <c r="J67" s="7"/>
      <c r="K67" s="32">
        <f t="shared" si="10"/>
        <v>53035.938249502993</v>
      </c>
    </row>
    <row r="68" spans="1:11" x14ac:dyDescent="0.25">
      <c r="A68" s="50">
        <v>12</v>
      </c>
      <c r="B68" s="133" t="s">
        <v>78</v>
      </c>
      <c r="C68" s="7">
        <v>0</v>
      </c>
      <c r="D68" s="7">
        <v>43814.521094366013</v>
      </c>
      <c r="E68" s="7">
        <v>0</v>
      </c>
      <c r="F68" s="7">
        <v>0</v>
      </c>
      <c r="G68" s="7">
        <v>0</v>
      </c>
      <c r="H68" s="7"/>
      <c r="I68" s="7">
        <f t="shared" si="9"/>
        <v>43814.521094366013</v>
      </c>
      <c r="J68" s="7"/>
      <c r="K68" s="32">
        <f t="shared" si="10"/>
        <v>43814.521094366013</v>
      </c>
    </row>
    <row r="69" spans="1:11" x14ac:dyDescent="0.25">
      <c r="A69" s="50">
        <v>13</v>
      </c>
      <c r="B69" s="133" t="s">
        <v>79</v>
      </c>
      <c r="C69" s="7">
        <v>0</v>
      </c>
      <c r="D69" s="7"/>
      <c r="E69" s="7">
        <v>41944.621056000011</v>
      </c>
      <c r="F69" s="7">
        <v>0</v>
      </c>
      <c r="G69" s="7">
        <v>0</v>
      </c>
      <c r="H69" s="7"/>
      <c r="I69" s="7">
        <f t="shared" si="9"/>
        <v>41944.621056000011</v>
      </c>
      <c r="J69" s="7"/>
      <c r="K69" s="32">
        <f t="shared" si="10"/>
        <v>41944.621056000011</v>
      </c>
    </row>
    <row r="70" spans="1:11" x14ac:dyDescent="0.25">
      <c r="A70" s="50">
        <v>14</v>
      </c>
      <c r="B70" s="133" t="s">
        <v>80</v>
      </c>
      <c r="C70" s="7">
        <v>0</v>
      </c>
      <c r="D70" s="7"/>
      <c r="E70" s="7">
        <v>45886.912447999995</v>
      </c>
      <c r="F70" s="7">
        <v>0</v>
      </c>
      <c r="G70" s="7">
        <v>0</v>
      </c>
      <c r="H70" s="7"/>
      <c r="I70" s="7">
        <f t="shared" si="9"/>
        <v>45886.912447999995</v>
      </c>
      <c r="J70" s="7"/>
      <c r="K70" s="32">
        <f t="shared" si="10"/>
        <v>45886.912447999995</v>
      </c>
    </row>
    <row r="71" spans="1:11" ht="33.75" x14ac:dyDescent="0.25">
      <c r="A71" s="50">
        <v>15</v>
      </c>
      <c r="B71" s="133" t="s">
        <v>81</v>
      </c>
      <c r="C71" s="7">
        <v>0</v>
      </c>
      <c r="D71" s="7"/>
      <c r="E71" s="7">
        <v>0</v>
      </c>
      <c r="F71" s="7">
        <v>2043.3280000000002</v>
      </c>
      <c r="G71" s="7">
        <v>27147.072000000004</v>
      </c>
      <c r="H71" s="7"/>
      <c r="I71" s="7">
        <f t="shared" si="9"/>
        <v>29190.400000000005</v>
      </c>
      <c r="J71" s="7"/>
      <c r="K71" s="32">
        <f t="shared" si="10"/>
        <v>29190.400000000005</v>
      </c>
    </row>
    <row r="72" spans="1:11" ht="22.5" x14ac:dyDescent="0.25">
      <c r="A72" s="50">
        <v>16</v>
      </c>
      <c r="B72" s="133" t="s">
        <v>91</v>
      </c>
      <c r="C72" s="7">
        <v>0</v>
      </c>
      <c r="D72" s="7"/>
      <c r="E72" s="7">
        <v>0</v>
      </c>
      <c r="F72" s="7">
        <v>1497.5555000000002</v>
      </c>
      <c r="G72" s="7">
        <v>19896.094500000003</v>
      </c>
      <c r="H72" s="7"/>
      <c r="I72" s="7">
        <f t="shared" si="9"/>
        <v>21393.65</v>
      </c>
      <c r="J72" s="7"/>
      <c r="K72" s="32">
        <f t="shared" si="10"/>
        <v>21393.65</v>
      </c>
    </row>
    <row r="73" spans="1:11" ht="22.5" x14ac:dyDescent="0.25">
      <c r="A73" s="50">
        <v>17</v>
      </c>
      <c r="B73" s="133" t="s">
        <v>82</v>
      </c>
      <c r="C73" s="7">
        <v>0</v>
      </c>
      <c r="D73" s="7"/>
      <c r="E73" s="7">
        <v>0</v>
      </c>
      <c r="F73" s="7">
        <v>6426.7511000000004</v>
      </c>
      <c r="G73" s="7">
        <v>85383.978900000002</v>
      </c>
      <c r="H73" s="7"/>
      <c r="I73" s="7">
        <f t="shared" si="9"/>
        <v>91810.73</v>
      </c>
      <c r="J73" s="7"/>
      <c r="K73" s="32">
        <f t="shared" si="10"/>
        <v>91810.73</v>
      </c>
    </row>
    <row r="74" spans="1:11" ht="33.75" x14ac:dyDescent="0.25">
      <c r="A74" s="50">
        <v>18</v>
      </c>
      <c r="B74" s="10" t="s">
        <v>83</v>
      </c>
      <c r="C74" s="7">
        <v>0</v>
      </c>
      <c r="D74" s="7">
        <v>97.541525644000004</v>
      </c>
      <c r="E74" s="7">
        <v>3484.4009063849999</v>
      </c>
      <c r="F74" s="7">
        <v>0</v>
      </c>
      <c r="G74" s="7">
        <v>0</v>
      </c>
      <c r="H74" s="7"/>
      <c r="I74" s="7">
        <f t="shared" si="9"/>
        <v>3581.942432029</v>
      </c>
      <c r="J74" s="7"/>
      <c r="K74" s="32">
        <f t="shared" si="10"/>
        <v>3581.942432029</v>
      </c>
    </row>
    <row r="75" spans="1:11" ht="45" x14ac:dyDescent="0.25">
      <c r="A75" s="50">
        <v>19</v>
      </c>
      <c r="B75" s="10" t="s">
        <v>84</v>
      </c>
      <c r="C75" s="7">
        <v>0</v>
      </c>
      <c r="D75" s="7"/>
      <c r="E75" s="7">
        <v>0</v>
      </c>
      <c r="F75" s="7">
        <v>8177.8046000000004</v>
      </c>
      <c r="G75" s="7">
        <v>86802.2221999998</v>
      </c>
      <c r="H75" s="7"/>
      <c r="I75" s="7">
        <f t="shared" si="9"/>
        <v>94980.026799999803</v>
      </c>
      <c r="J75" s="7"/>
      <c r="K75" s="32">
        <f t="shared" si="10"/>
        <v>94980.026799999803</v>
      </c>
    </row>
    <row r="76" spans="1:11" ht="22.5" x14ac:dyDescent="0.25">
      <c r="A76" s="50">
        <v>20</v>
      </c>
      <c r="B76" s="10" t="s">
        <v>85</v>
      </c>
      <c r="C76" s="7">
        <v>0</v>
      </c>
      <c r="D76" s="7">
        <v>1308.4523873589999</v>
      </c>
      <c r="E76" s="7">
        <v>23286.8703336785</v>
      </c>
      <c r="F76" s="7">
        <v>23286.8703336785</v>
      </c>
      <c r="G76" s="7">
        <v>0</v>
      </c>
      <c r="H76" s="7"/>
      <c r="I76" s="7">
        <f t="shared" si="9"/>
        <v>47882.193054716001</v>
      </c>
      <c r="J76" s="7"/>
      <c r="K76" s="32">
        <f t="shared" si="10"/>
        <v>47882.193054716001</v>
      </c>
    </row>
    <row r="77" spans="1:11" ht="33.75" x14ac:dyDescent="0.25">
      <c r="A77" s="50">
        <v>21</v>
      </c>
      <c r="B77" s="133" t="s">
        <v>86</v>
      </c>
      <c r="C77" s="7">
        <v>0</v>
      </c>
      <c r="D77" s="7">
        <v>335.27728358000002</v>
      </c>
      <c r="E77" s="7">
        <v>11931.909193541002</v>
      </c>
      <c r="F77" s="7">
        <v>0</v>
      </c>
      <c r="G77" s="7">
        <v>0</v>
      </c>
      <c r="H77" s="7"/>
      <c r="I77" s="7">
        <f t="shared" si="9"/>
        <v>12267.186477121002</v>
      </c>
      <c r="J77" s="7"/>
      <c r="K77" s="32">
        <f t="shared" si="10"/>
        <v>12267.186477121002</v>
      </c>
    </row>
    <row r="78" spans="1:11" ht="22.5" x14ac:dyDescent="0.25">
      <c r="A78" s="50">
        <v>22</v>
      </c>
      <c r="B78" s="133" t="s">
        <v>115</v>
      </c>
      <c r="C78" s="7">
        <v>0</v>
      </c>
      <c r="D78" s="7"/>
      <c r="E78" s="7">
        <v>10494.8305</v>
      </c>
      <c r="F78" s="7">
        <v>39715.659749999999</v>
      </c>
      <c r="G78" s="7">
        <v>99715.659750000006</v>
      </c>
      <c r="H78" s="7"/>
      <c r="I78" s="7">
        <f t="shared" si="9"/>
        <v>149926.15000000002</v>
      </c>
      <c r="J78" s="7"/>
      <c r="K78" s="32">
        <f t="shared" si="10"/>
        <v>149926.15000000002</v>
      </c>
    </row>
    <row r="79" spans="1:11" ht="22.5" x14ac:dyDescent="0.25">
      <c r="A79" s="50">
        <v>23</v>
      </c>
      <c r="B79" s="133" t="s">
        <v>87</v>
      </c>
      <c r="C79" s="7">
        <v>0</v>
      </c>
      <c r="D79" s="7">
        <v>2197.4239348349997</v>
      </c>
      <c r="E79" s="7">
        <v>36728.360497080001</v>
      </c>
      <c r="F79" s="7">
        <v>81371.781444265012</v>
      </c>
      <c r="G79" s="7">
        <v>0</v>
      </c>
      <c r="H79" s="7"/>
      <c r="I79" s="7">
        <f t="shared" si="9"/>
        <v>120297.56587618002</v>
      </c>
      <c r="J79" s="7"/>
      <c r="K79" s="32">
        <f t="shared" si="10"/>
        <v>120297.56587618002</v>
      </c>
    </row>
    <row r="80" spans="1:11" ht="22.5" x14ac:dyDescent="0.25">
      <c r="A80" s="50">
        <v>24</v>
      </c>
      <c r="B80" s="133" t="s">
        <v>88</v>
      </c>
      <c r="C80" s="7">
        <v>0</v>
      </c>
      <c r="D80" s="7"/>
      <c r="E80" s="7">
        <v>10091.622800000001</v>
      </c>
      <c r="F80" s="7">
        <v>67037.208599999998</v>
      </c>
      <c r="G80" s="7">
        <v>67037.208599999998</v>
      </c>
      <c r="H80" s="7"/>
      <c r="I80" s="7">
        <f t="shared" si="9"/>
        <v>144166.03999999998</v>
      </c>
      <c r="J80" s="7"/>
      <c r="K80" s="32">
        <f t="shared" si="10"/>
        <v>144166.03999999998</v>
      </c>
    </row>
    <row r="81" spans="1:17" ht="22.5" x14ac:dyDescent="0.25">
      <c r="A81" s="50">
        <v>25</v>
      </c>
      <c r="B81" s="133" t="s">
        <v>89</v>
      </c>
      <c r="C81" s="7">
        <v>0</v>
      </c>
      <c r="D81" s="7"/>
      <c r="E81" s="7">
        <v>0</v>
      </c>
      <c r="F81" s="7">
        <v>55124.345699999998</v>
      </c>
      <c r="G81" s="7">
        <v>63422.634299999998</v>
      </c>
      <c r="H81" s="7"/>
      <c r="I81" s="7">
        <f t="shared" si="9"/>
        <v>118546.98</v>
      </c>
      <c r="J81" s="7"/>
      <c r="K81" s="32">
        <f t="shared" si="10"/>
        <v>118546.98</v>
      </c>
    </row>
    <row r="82" spans="1:17" ht="45" x14ac:dyDescent="0.25">
      <c r="A82" s="50">
        <v>26</v>
      </c>
      <c r="B82" s="133" t="s">
        <v>90</v>
      </c>
      <c r="C82" s="7">
        <v>0</v>
      </c>
      <c r="D82" s="7"/>
      <c r="E82" s="7">
        <v>0</v>
      </c>
      <c r="F82" s="7">
        <v>3383.2932000000005</v>
      </c>
      <c r="G82" s="7">
        <v>44949.466800000002</v>
      </c>
      <c r="H82" s="7"/>
      <c r="I82" s="7">
        <f t="shared" si="9"/>
        <v>48332.76</v>
      </c>
      <c r="J82" s="7"/>
      <c r="K82" s="32">
        <f t="shared" si="10"/>
        <v>48332.76</v>
      </c>
    </row>
    <row r="83" spans="1:17" ht="22.5" x14ac:dyDescent="0.25">
      <c r="A83" s="50">
        <v>27</v>
      </c>
      <c r="B83" s="133" t="s">
        <v>110</v>
      </c>
      <c r="C83" s="7">
        <v>0</v>
      </c>
      <c r="D83" s="7">
        <v>1249.0342125940001</v>
      </c>
      <c r="E83" s="7">
        <v>5824.1709321030066</v>
      </c>
      <c r="F83" s="7">
        <v>58503.09835</v>
      </c>
      <c r="G83" s="7">
        <v>24971.11</v>
      </c>
      <c r="H83" s="7"/>
      <c r="I83" s="7">
        <f t="shared" si="9"/>
        <v>90547.413494697001</v>
      </c>
      <c r="J83" s="7"/>
      <c r="K83" s="32">
        <f t="shared" si="10"/>
        <v>90547.413494697001</v>
      </c>
    </row>
    <row r="84" spans="1:17" ht="33.75" x14ac:dyDescent="0.25">
      <c r="A84" s="50">
        <v>28</v>
      </c>
      <c r="B84" s="133" t="s">
        <v>113</v>
      </c>
      <c r="C84" s="7">
        <v>0</v>
      </c>
      <c r="D84" s="7">
        <v>11.883841543999999</v>
      </c>
      <c r="E84" s="7">
        <v>2322.6252995467999</v>
      </c>
      <c r="F84" s="7">
        <v>10000</v>
      </c>
      <c r="G84" s="7">
        <v>0</v>
      </c>
      <c r="H84" s="7"/>
      <c r="I84" s="7">
        <f t="shared" si="9"/>
        <v>12334.509141090799</v>
      </c>
      <c r="J84" s="7"/>
      <c r="K84" s="32">
        <f t="shared" si="10"/>
        <v>12334.509141090799</v>
      </c>
    </row>
    <row r="85" spans="1:17" ht="22.5" x14ac:dyDescent="0.25">
      <c r="A85" s="50">
        <v>29</v>
      </c>
      <c r="B85" s="133" t="s">
        <v>119</v>
      </c>
      <c r="C85" s="7">
        <v>0</v>
      </c>
      <c r="D85" s="7">
        <v>609.20516331600004</v>
      </c>
      <c r="E85" s="7">
        <v>21687.596307397005</v>
      </c>
      <c r="F85" s="7">
        <v>0</v>
      </c>
      <c r="G85" s="7">
        <v>0</v>
      </c>
      <c r="H85" s="7"/>
      <c r="I85" s="7">
        <f t="shared" si="9"/>
        <v>22296.801470713006</v>
      </c>
      <c r="J85" s="7"/>
      <c r="K85" s="32">
        <f t="shared" si="10"/>
        <v>22296.801470713006</v>
      </c>
    </row>
    <row r="86" spans="1:17" ht="22.5" x14ac:dyDescent="0.25">
      <c r="A86" s="50">
        <v>30</v>
      </c>
      <c r="B86" s="133" t="s">
        <v>196</v>
      </c>
      <c r="C86" s="7">
        <v>0</v>
      </c>
      <c r="D86" s="7">
        <v>117637.48958226602</v>
      </c>
      <c r="E86" s="7">
        <v>27565.443243864931</v>
      </c>
      <c r="F86" s="7">
        <v>220749.969012469</v>
      </c>
      <c r="G86" s="7">
        <v>0</v>
      </c>
      <c r="H86" s="7"/>
      <c r="I86" s="7">
        <f t="shared" si="9"/>
        <v>365952.90183859994</v>
      </c>
      <c r="J86" s="7"/>
      <c r="K86" s="32">
        <f t="shared" si="10"/>
        <v>365952.90183859994</v>
      </c>
    </row>
    <row r="87" spans="1:17" ht="22.5" x14ac:dyDescent="0.25">
      <c r="A87" s="50">
        <v>31</v>
      </c>
      <c r="B87" s="133" t="s">
        <v>120</v>
      </c>
      <c r="C87" s="7">
        <v>0</v>
      </c>
      <c r="D87" s="7">
        <v>18342.029520000004</v>
      </c>
      <c r="E87" s="7">
        <v>0</v>
      </c>
      <c r="F87" s="7">
        <v>0</v>
      </c>
      <c r="G87" s="7">
        <v>0</v>
      </c>
      <c r="H87" s="7"/>
      <c r="I87" s="7">
        <f t="shared" si="9"/>
        <v>18342.029520000004</v>
      </c>
      <c r="J87" s="7"/>
      <c r="K87" s="32">
        <f t="shared" si="10"/>
        <v>18342.029520000004</v>
      </c>
    </row>
    <row r="88" spans="1:17" ht="45" x14ac:dyDescent="0.25">
      <c r="A88" s="50">
        <v>32</v>
      </c>
      <c r="B88" s="133" t="s">
        <v>121</v>
      </c>
      <c r="C88" s="7">
        <v>0</v>
      </c>
      <c r="D88" s="7"/>
      <c r="E88" s="7">
        <v>0</v>
      </c>
      <c r="F88" s="7">
        <v>39613.317705994232</v>
      </c>
      <c r="G88" s="7">
        <v>49806.658852997134</v>
      </c>
      <c r="H88" s="7"/>
      <c r="I88" s="7">
        <f t="shared" si="9"/>
        <v>89419.976558991359</v>
      </c>
      <c r="J88" s="7"/>
      <c r="K88" s="32">
        <f t="shared" si="10"/>
        <v>89419.976558991359</v>
      </c>
    </row>
    <row r="89" spans="1:17" ht="45" x14ac:dyDescent="0.25">
      <c r="A89" s="50">
        <v>33</v>
      </c>
      <c r="B89" s="133" t="s">
        <v>195</v>
      </c>
      <c r="C89" s="7">
        <v>0</v>
      </c>
      <c r="D89" s="7"/>
      <c r="E89" s="7">
        <v>0</v>
      </c>
      <c r="F89" s="7">
        <v>24241.511960445048</v>
      </c>
      <c r="G89" s="7">
        <v>24241.511960445048</v>
      </c>
      <c r="H89" s="7"/>
      <c r="I89" s="7">
        <f t="shared" si="9"/>
        <v>48483.023920890097</v>
      </c>
      <c r="J89" s="7"/>
      <c r="K89" s="32">
        <f t="shared" si="10"/>
        <v>48483.023920890097</v>
      </c>
    </row>
    <row r="90" spans="1:17" ht="22.5" x14ac:dyDescent="0.25">
      <c r="A90" s="50">
        <v>34</v>
      </c>
      <c r="B90" s="133" t="s">
        <v>180</v>
      </c>
      <c r="C90" s="7">
        <v>0</v>
      </c>
      <c r="D90" s="7">
        <v>17159.615490639993</v>
      </c>
      <c r="E90" s="7"/>
      <c r="F90" s="7">
        <v>0</v>
      </c>
      <c r="G90" s="7">
        <v>0</v>
      </c>
      <c r="H90" s="7"/>
      <c r="I90" s="7">
        <f t="shared" si="9"/>
        <v>17159.615490639993</v>
      </c>
      <c r="J90" s="7"/>
      <c r="K90" s="32">
        <f t="shared" si="10"/>
        <v>17159.615490639993</v>
      </c>
    </row>
    <row r="91" spans="1:17" ht="33.75" x14ac:dyDescent="0.25">
      <c r="A91" s="50">
        <v>35</v>
      </c>
      <c r="B91" s="119" t="s">
        <v>158</v>
      </c>
      <c r="C91" s="7">
        <v>0</v>
      </c>
      <c r="D91" s="7">
        <v>15593.292940944004</v>
      </c>
      <c r="E91" s="7">
        <v>220205.25663211354</v>
      </c>
      <c r="F91" s="7">
        <v>620338.45655211352</v>
      </c>
      <c r="G91" s="7">
        <v>0</v>
      </c>
      <c r="H91" s="7"/>
      <c r="I91" s="7">
        <f t="shared" si="9"/>
        <v>856137.00612517109</v>
      </c>
      <c r="J91" s="7"/>
      <c r="K91" s="32">
        <f t="shared" si="10"/>
        <v>856137.00612517109</v>
      </c>
    </row>
    <row r="92" spans="1:17" ht="33.75" x14ac:dyDescent="0.25">
      <c r="A92" s="50">
        <v>36</v>
      </c>
      <c r="B92" s="119" t="s">
        <v>179</v>
      </c>
      <c r="C92" s="7">
        <v>0</v>
      </c>
      <c r="D92" s="7">
        <v>13623.809738696002</v>
      </c>
      <c r="E92" s="7">
        <v>0</v>
      </c>
      <c r="F92" s="7">
        <v>0</v>
      </c>
      <c r="G92" s="7">
        <v>0</v>
      </c>
      <c r="H92" s="7"/>
      <c r="I92" s="7">
        <f t="shared" si="9"/>
        <v>13623.809738696002</v>
      </c>
      <c r="J92" s="7"/>
      <c r="K92" s="32">
        <f t="shared" si="10"/>
        <v>13623.809738696002</v>
      </c>
      <c r="M92" s="69" t="e">
        <f>M93-#REF!</f>
        <v>#REF!</v>
      </c>
      <c r="N92" s="69">
        <f>N93-E93</f>
        <v>0</v>
      </c>
      <c r="O92" s="69">
        <f t="shared" ref="O92:P92" si="11">O93-F93</f>
        <v>0</v>
      </c>
      <c r="P92" s="69">
        <f t="shared" si="11"/>
        <v>0</v>
      </c>
      <c r="Q92" s="69">
        <f>Q93-K93</f>
        <v>-41483.900914213154</v>
      </c>
    </row>
    <row r="93" spans="1:17" x14ac:dyDescent="0.25">
      <c r="A93" s="132"/>
      <c r="B93" s="17" t="s">
        <v>37</v>
      </c>
      <c r="C93" s="1">
        <v>0</v>
      </c>
      <c r="D93" s="1">
        <f t="shared" ref="D93:J93" si="12">SUM(D60:D92)</f>
        <v>289806.53958246205</v>
      </c>
      <c r="E93" s="1">
        <f t="shared" si="12"/>
        <v>461454.62014970975</v>
      </c>
      <c r="F93" s="1">
        <f t="shared" si="12"/>
        <v>1289976.1718089655</v>
      </c>
      <c r="G93" s="1">
        <f t="shared" si="12"/>
        <v>593373.61786344205</v>
      </c>
      <c r="H93" s="1">
        <f t="shared" si="12"/>
        <v>0</v>
      </c>
      <c r="I93" s="1">
        <f>SUM(I60:I92)</f>
        <v>2634610.9494045796</v>
      </c>
      <c r="J93" s="1">
        <f t="shared" si="12"/>
        <v>0</v>
      </c>
      <c r="K93" s="31">
        <f>SUM(K60:K92)</f>
        <v>2634610.9494045796</v>
      </c>
      <c r="M93" s="6">
        <v>248322.63866824933</v>
      </c>
      <c r="N93" s="6">
        <v>461454.62014970981</v>
      </c>
      <c r="O93" s="6">
        <v>1289976.1718089655</v>
      </c>
      <c r="P93" s="6">
        <v>593373.61786344193</v>
      </c>
      <c r="Q93" s="6">
        <v>2593127.0484903664</v>
      </c>
    </row>
    <row r="94" spans="1:17" ht="122.25" customHeight="1" x14ac:dyDescent="0.25">
      <c r="A94" s="281" t="s">
        <v>218</v>
      </c>
      <c r="B94" s="282"/>
      <c r="C94" s="282"/>
      <c r="D94" s="282"/>
      <c r="E94" s="282"/>
      <c r="F94" s="282"/>
      <c r="G94" s="282"/>
      <c r="H94" s="282"/>
      <c r="I94" s="282"/>
      <c r="J94" s="282"/>
      <c r="K94" s="283"/>
    </row>
    <row r="95" spans="1:17" ht="15" customHeight="1" x14ac:dyDescent="0.25">
      <c r="A95" s="278" t="s">
        <v>0</v>
      </c>
      <c r="B95" s="280" t="s">
        <v>1</v>
      </c>
      <c r="C95" s="248" t="s">
        <v>159</v>
      </c>
      <c r="D95" s="306" t="s">
        <v>209</v>
      </c>
      <c r="E95" s="307"/>
      <c r="F95" s="307"/>
      <c r="G95" s="307"/>
      <c r="H95" s="307"/>
      <c r="I95" s="307"/>
      <c r="J95" s="308"/>
      <c r="K95" s="290" t="s">
        <v>2</v>
      </c>
    </row>
    <row r="96" spans="1:17" x14ac:dyDescent="0.25">
      <c r="A96" s="278"/>
      <c r="B96" s="280"/>
      <c r="C96" s="248"/>
      <c r="D96" s="248">
        <v>2023</v>
      </c>
      <c r="E96" s="248">
        <v>2024</v>
      </c>
      <c r="F96" s="248">
        <v>2025</v>
      </c>
      <c r="G96" s="248">
        <v>2026</v>
      </c>
      <c r="H96" s="248">
        <v>2027</v>
      </c>
      <c r="I96" s="248" t="s">
        <v>208</v>
      </c>
      <c r="J96" s="131" t="s">
        <v>217</v>
      </c>
      <c r="K96" s="290"/>
    </row>
    <row r="97" spans="1:17" ht="15.75" thickBot="1" x14ac:dyDescent="0.3">
      <c r="A97" s="294"/>
      <c r="B97" s="295"/>
      <c r="C97" s="247"/>
      <c r="D97" s="247"/>
      <c r="E97" s="247"/>
      <c r="F97" s="247"/>
      <c r="G97" s="247"/>
      <c r="H97" s="247"/>
      <c r="I97" s="247"/>
      <c r="J97" s="130" t="s">
        <v>216</v>
      </c>
      <c r="K97" s="298"/>
    </row>
    <row r="98" spans="1:17" x14ac:dyDescent="0.25">
      <c r="A98" s="48">
        <v>1</v>
      </c>
      <c r="B98" s="49" t="s">
        <v>129</v>
      </c>
      <c r="C98" s="27"/>
      <c r="D98" s="27">
        <v>997.90688868699999</v>
      </c>
      <c r="E98" s="27">
        <v>16407.654084000002</v>
      </c>
      <c r="F98" s="27">
        <v>36696.688704</v>
      </c>
      <c r="G98" s="27"/>
      <c r="H98" s="27"/>
      <c r="I98" s="27">
        <f>SUM(D98:H98)</f>
        <v>54102.249676687003</v>
      </c>
      <c r="J98" s="27"/>
      <c r="K98" s="43">
        <f>I98+J98</f>
        <v>54102.249676687003</v>
      </c>
    </row>
    <row r="99" spans="1:17" x14ac:dyDescent="0.25">
      <c r="A99" s="50">
        <v>2</v>
      </c>
      <c r="B99" s="15" t="s">
        <v>124</v>
      </c>
      <c r="C99" s="7"/>
      <c r="D99" s="7">
        <v>41.479843237999994</v>
      </c>
      <c r="E99" s="7">
        <v>20061.828360349045</v>
      </c>
      <c r="F99" s="7"/>
      <c r="G99" s="7"/>
      <c r="H99" s="7"/>
      <c r="I99" s="7">
        <f t="shared" ref="I99:I104" si="13">SUM(D99:H99)</f>
        <v>20103.308203587047</v>
      </c>
      <c r="J99" s="7"/>
      <c r="K99" s="32">
        <f t="shared" ref="K99:K104" si="14">I99+J99</f>
        <v>20103.308203587047</v>
      </c>
    </row>
    <row r="100" spans="1:17" x14ac:dyDescent="0.25">
      <c r="A100" s="50">
        <v>3</v>
      </c>
      <c r="B100" s="133" t="s">
        <v>127</v>
      </c>
      <c r="C100" s="7"/>
      <c r="D100" s="7">
        <v>261.36431244099998</v>
      </c>
      <c r="E100" s="7">
        <v>3970.4969191608693</v>
      </c>
      <c r="F100" s="7"/>
      <c r="G100" s="7"/>
      <c r="H100" s="7"/>
      <c r="I100" s="7">
        <f t="shared" si="13"/>
        <v>4231.8612316018689</v>
      </c>
      <c r="J100" s="7"/>
      <c r="K100" s="32">
        <f t="shared" si="14"/>
        <v>4231.8612316018689</v>
      </c>
    </row>
    <row r="101" spans="1:17" x14ac:dyDescent="0.25">
      <c r="A101" s="50">
        <v>4</v>
      </c>
      <c r="B101" s="15" t="s">
        <v>126</v>
      </c>
      <c r="C101" s="7"/>
      <c r="D101" s="7"/>
      <c r="E101" s="7">
        <v>9426.0076643199991</v>
      </c>
      <c r="F101" s="7"/>
      <c r="G101" s="7"/>
      <c r="H101" s="7"/>
      <c r="I101" s="7">
        <f t="shared" si="13"/>
        <v>9426.0076643199991</v>
      </c>
      <c r="J101" s="7"/>
      <c r="K101" s="32">
        <f t="shared" si="14"/>
        <v>9426.0076643199991</v>
      </c>
    </row>
    <row r="102" spans="1:17" x14ac:dyDescent="0.25">
      <c r="A102" s="50">
        <v>5</v>
      </c>
      <c r="B102" s="15" t="s">
        <v>125</v>
      </c>
      <c r="C102" s="7"/>
      <c r="D102" s="7"/>
      <c r="E102" s="7">
        <v>7395.1639978523199</v>
      </c>
      <c r="F102" s="7"/>
      <c r="G102" s="7"/>
      <c r="H102" s="7"/>
      <c r="I102" s="7">
        <f t="shared" si="13"/>
        <v>7395.1639978523199</v>
      </c>
      <c r="J102" s="7"/>
      <c r="K102" s="32">
        <f t="shared" si="14"/>
        <v>7395.1639978523199</v>
      </c>
    </row>
    <row r="103" spans="1:17" x14ac:dyDescent="0.25">
      <c r="A103" s="50">
        <v>6</v>
      </c>
      <c r="B103" s="15" t="s">
        <v>198</v>
      </c>
      <c r="C103" s="7"/>
      <c r="D103" s="7">
        <v>59112.122114873011</v>
      </c>
      <c r="E103" s="7">
        <v>36000</v>
      </c>
      <c r="F103" s="7">
        <v>36000</v>
      </c>
      <c r="G103" s="7"/>
      <c r="H103" s="7"/>
      <c r="I103" s="7">
        <f t="shared" si="13"/>
        <v>131112.12211487303</v>
      </c>
      <c r="J103" s="7"/>
      <c r="K103" s="32">
        <f t="shared" si="14"/>
        <v>131112.12211487303</v>
      </c>
    </row>
    <row r="104" spans="1:17" ht="15.75" thickBot="1" x14ac:dyDescent="0.3">
      <c r="A104" s="28">
        <v>7</v>
      </c>
      <c r="B104" s="54" t="s">
        <v>206</v>
      </c>
      <c r="C104" s="30"/>
      <c r="D104" s="30"/>
      <c r="E104" s="30"/>
      <c r="F104" s="30"/>
      <c r="G104" s="30"/>
      <c r="H104" s="30"/>
      <c r="I104" s="30">
        <f t="shared" si="13"/>
        <v>0</v>
      </c>
      <c r="J104" s="30"/>
      <c r="K104" s="44">
        <f t="shared" si="14"/>
        <v>0</v>
      </c>
      <c r="M104" s="18" t="e">
        <f>M105-#REF!</f>
        <v>#REF!</v>
      </c>
      <c r="N104" s="18">
        <f>N105-E105</f>
        <v>0</v>
      </c>
      <c r="O104" s="18">
        <f>O105-F105</f>
        <v>0</v>
      </c>
      <c r="Q104" s="18">
        <f>I105-Q105</f>
        <v>-14566.007947966049</v>
      </c>
    </row>
    <row r="105" spans="1:17" ht="15.75" thickBot="1" x14ac:dyDescent="0.3">
      <c r="A105" s="52"/>
      <c r="B105" s="24" t="s">
        <v>9</v>
      </c>
      <c r="C105" s="53">
        <v>0</v>
      </c>
      <c r="D105" s="55">
        <f t="shared" ref="D105:K105" si="15">SUM(D98:D104)</f>
        <v>60412.87315923901</v>
      </c>
      <c r="E105" s="55">
        <f t="shared" si="15"/>
        <v>93261.151025682237</v>
      </c>
      <c r="F105" s="55">
        <f t="shared" si="15"/>
        <v>72696.688704</v>
      </c>
      <c r="G105" s="55">
        <f t="shared" si="15"/>
        <v>0</v>
      </c>
      <c r="H105" s="55">
        <f t="shared" si="15"/>
        <v>0</v>
      </c>
      <c r="I105" s="55">
        <f>SUM(I98:I104)</f>
        <v>226370.71288892126</v>
      </c>
      <c r="J105" s="55">
        <f t="shared" si="15"/>
        <v>0</v>
      </c>
      <c r="K105" s="155">
        <f t="shared" si="15"/>
        <v>226370.71288892126</v>
      </c>
      <c r="M105" s="6">
        <v>74978.881107205088</v>
      </c>
      <c r="N105" s="6">
        <v>93261.151025682222</v>
      </c>
      <c r="O105" s="6">
        <v>72696.688704</v>
      </c>
      <c r="P105" s="6">
        <v>0</v>
      </c>
      <c r="Q105" s="6">
        <v>240936.72083688731</v>
      </c>
    </row>
    <row r="106" spans="1:17" ht="147" customHeight="1" thickBot="1" x14ac:dyDescent="0.3">
      <c r="A106" s="299" t="s">
        <v>219</v>
      </c>
      <c r="B106" s="299"/>
      <c r="C106" s="299"/>
      <c r="D106" s="299"/>
      <c r="E106" s="299"/>
      <c r="F106" s="299"/>
      <c r="G106" s="299"/>
      <c r="H106" s="299"/>
      <c r="I106" s="299"/>
      <c r="J106" s="299"/>
      <c r="K106" s="299"/>
    </row>
    <row r="107" spans="1:17" ht="18.75" customHeight="1" x14ac:dyDescent="0.25">
      <c r="A107" s="235" t="s">
        <v>0</v>
      </c>
      <c r="B107" s="238" t="s">
        <v>1</v>
      </c>
      <c r="C107" s="241" t="s">
        <v>159</v>
      </c>
      <c r="D107" s="250" t="s">
        <v>209</v>
      </c>
      <c r="E107" s="251"/>
      <c r="F107" s="251"/>
      <c r="G107" s="251"/>
      <c r="H107" s="251"/>
      <c r="I107" s="251"/>
      <c r="J107" s="252"/>
      <c r="K107" s="244" t="s">
        <v>2</v>
      </c>
    </row>
    <row r="108" spans="1:17" ht="18.75" customHeight="1" x14ac:dyDescent="0.25">
      <c r="A108" s="278"/>
      <c r="B108" s="239"/>
      <c r="C108" s="242"/>
      <c r="D108" s="248">
        <v>2023</v>
      </c>
      <c r="E108" s="248">
        <v>2024</v>
      </c>
      <c r="F108" s="248">
        <v>2025</v>
      </c>
      <c r="G108" s="248">
        <v>2026</v>
      </c>
      <c r="H108" s="248">
        <v>2027</v>
      </c>
      <c r="I108" s="248" t="s">
        <v>208</v>
      </c>
      <c r="J108" s="148" t="s">
        <v>217</v>
      </c>
      <c r="K108" s="245"/>
    </row>
    <row r="109" spans="1:17" ht="18" customHeight="1" thickBot="1" x14ac:dyDescent="0.3">
      <c r="A109" s="237"/>
      <c r="B109" s="240"/>
      <c r="C109" s="243"/>
      <c r="D109" s="249"/>
      <c r="E109" s="249"/>
      <c r="F109" s="249"/>
      <c r="G109" s="249"/>
      <c r="H109" s="249"/>
      <c r="I109" s="249"/>
      <c r="J109" s="149" t="s">
        <v>216</v>
      </c>
      <c r="K109" s="246"/>
    </row>
    <row r="110" spans="1:17" ht="18" customHeight="1" thickBot="1" x14ac:dyDescent="0.3">
      <c r="A110" s="134"/>
      <c r="B110" s="309" t="s">
        <v>220</v>
      </c>
      <c r="C110" s="310"/>
      <c r="D110" s="310"/>
      <c r="E110" s="310"/>
      <c r="F110" s="310"/>
      <c r="G110" s="310"/>
      <c r="H110" s="310"/>
      <c r="I110" s="310"/>
      <c r="J110" s="310"/>
      <c r="K110" s="311"/>
    </row>
    <row r="111" spans="1:17" s="169" customFormat="1" ht="56.25" x14ac:dyDescent="0.25">
      <c r="A111" s="171">
        <v>1</v>
      </c>
      <c r="B111" s="172" t="s">
        <v>307</v>
      </c>
      <c r="C111" s="173"/>
      <c r="D111" s="174">
        <v>330432.74947200029</v>
      </c>
      <c r="E111" s="174">
        <v>664647.59519999998</v>
      </c>
      <c r="F111" s="175"/>
      <c r="G111" s="175"/>
      <c r="H111" s="175"/>
      <c r="I111" s="175">
        <f>SUM(D111:H111)</f>
        <v>995080.34467200027</v>
      </c>
      <c r="J111" s="175"/>
      <c r="K111" s="176">
        <f t="shared" ref="K111:K120" si="16">I111+J111</f>
        <v>995080.34467200027</v>
      </c>
    </row>
    <row r="112" spans="1:17" s="169" customFormat="1" ht="45" x14ac:dyDescent="0.25">
      <c r="A112" s="177">
        <v>2</v>
      </c>
      <c r="B112" s="178" t="s">
        <v>302</v>
      </c>
      <c r="C112" s="179"/>
      <c r="D112" s="180">
        <v>62487.651939999996</v>
      </c>
      <c r="E112" s="168">
        <v>96401.086164800188</v>
      </c>
      <c r="F112" s="168">
        <v>537993.5142400004</v>
      </c>
      <c r="G112" s="168">
        <v>583788.07576000015</v>
      </c>
      <c r="H112" s="168">
        <v>572581.72707360017</v>
      </c>
      <c r="I112" s="168">
        <f>SUM(D112:H112)</f>
        <v>1853252.0551784011</v>
      </c>
      <c r="J112" s="168">
        <f>511000.5330432+520488.71135728</f>
        <v>1031489.2444004799</v>
      </c>
      <c r="K112" s="170">
        <f t="shared" si="16"/>
        <v>2884741.2995788809</v>
      </c>
    </row>
    <row r="113" spans="1:19" s="169" customFormat="1" ht="45" x14ac:dyDescent="0.25">
      <c r="A113" s="177">
        <v>3</v>
      </c>
      <c r="B113" s="178" t="s">
        <v>303</v>
      </c>
      <c r="C113" s="179"/>
      <c r="D113" s="180">
        <v>262224.799</v>
      </c>
      <c r="E113" s="168">
        <v>725805.29869119998</v>
      </c>
      <c r="F113" s="168">
        <v>1071628.108544</v>
      </c>
      <c r="G113" s="168">
        <v>78721.926012800104</v>
      </c>
      <c r="H113" s="168"/>
      <c r="I113" s="168">
        <f>SUM(D113:H113)</f>
        <v>2138380.1322480002</v>
      </c>
      <c r="J113" s="168"/>
      <c r="K113" s="170">
        <f t="shared" si="16"/>
        <v>2138380.1322480002</v>
      </c>
    </row>
    <row r="114" spans="1:19" s="169" customFormat="1" ht="33.75" x14ac:dyDescent="0.25">
      <c r="A114" s="177">
        <v>4</v>
      </c>
      <c r="B114" s="178" t="s">
        <v>304</v>
      </c>
      <c r="C114" s="179"/>
      <c r="D114" s="180">
        <v>78880.919991999981</v>
      </c>
      <c r="E114" s="168">
        <v>121643.35405919985</v>
      </c>
      <c r="F114" s="168"/>
      <c r="G114" s="168"/>
      <c r="H114" s="168"/>
      <c r="I114" s="168">
        <f>SUM(D114:H114)</f>
        <v>200524.27405119984</v>
      </c>
      <c r="J114" s="168"/>
      <c r="K114" s="170">
        <f t="shared" si="16"/>
        <v>200524.27405119984</v>
      </c>
    </row>
    <row r="115" spans="1:19" s="169" customFormat="1" ht="45" x14ac:dyDescent="0.25">
      <c r="A115" s="177">
        <v>5</v>
      </c>
      <c r="B115" s="178" t="s">
        <v>306</v>
      </c>
      <c r="C115" s="179"/>
      <c r="D115" s="180"/>
      <c r="E115" s="168"/>
      <c r="F115" s="168"/>
      <c r="G115" s="168"/>
      <c r="H115" s="168">
        <v>25493.34</v>
      </c>
      <c r="I115" s="168">
        <f>SUM(D115:H115)</f>
        <v>25493.34</v>
      </c>
      <c r="J115" s="168">
        <f>869343.7119548-H115</f>
        <v>843850.37195479998</v>
      </c>
      <c r="K115" s="170">
        <f t="shared" si="16"/>
        <v>869343.71195479995</v>
      </c>
    </row>
    <row r="116" spans="1:19" s="169" customFormat="1" ht="56.25" x14ac:dyDescent="0.25">
      <c r="A116" s="177">
        <v>6</v>
      </c>
      <c r="B116" s="178" t="s">
        <v>305</v>
      </c>
      <c r="C116" s="179"/>
      <c r="D116" s="180"/>
      <c r="E116" s="168"/>
      <c r="F116" s="168"/>
      <c r="G116" s="168"/>
      <c r="H116" s="168"/>
      <c r="I116" s="168"/>
      <c r="J116" s="168">
        <v>54819.116800000003</v>
      </c>
      <c r="K116" s="170">
        <f t="shared" si="16"/>
        <v>54819.116800000003</v>
      </c>
    </row>
    <row r="117" spans="1:19" s="169" customFormat="1" ht="56.25" x14ac:dyDescent="0.25">
      <c r="A117" s="177">
        <v>7</v>
      </c>
      <c r="B117" s="178" t="s">
        <v>308</v>
      </c>
      <c r="C117" s="179"/>
      <c r="D117" s="180"/>
      <c r="E117" s="168"/>
      <c r="F117" s="168"/>
      <c r="G117" s="168"/>
      <c r="H117" s="168"/>
      <c r="I117" s="168"/>
      <c r="J117" s="168">
        <v>233489.024</v>
      </c>
      <c r="K117" s="170">
        <f t="shared" si="16"/>
        <v>233489.024</v>
      </c>
    </row>
    <row r="118" spans="1:19" s="169" customFormat="1" ht="45" x14ac:dyDescent="0.25">
      <c r="A118" s="177">
        <v>8</v>
      </c>
      <c r="B118" s="178" t="s">
        <v>309</v>
      </c>
      <c r="C118" s="179"/>
      <c r="D118" s="180"/>
      <c r="E118" s="168"/>
      <c r="F118" s="168"/>
      <c r="G118" s="168"/>
      <c r="H118" s="168"/>
      <c r="I118" s="168"/>
      <c r="J118" s="168">
        <v>517050.26939076948</v>
      </c>
      <c r="K118" s="170">
        <f t="shared" si="16"/>
        <v>517050.26939076948</v>
      </c>
    </row>
    <row r="119" spans="1:19" s="169" customFormat="1" ht="45" x14ac:dyDescent="0.25">
      <c r="A119" s="177">
        <v>9</v>
      </c>
      <c r="B119" s="178" t="s">
        <v>310</v>
      </c>
      <c r="C119" s="179"/>
      <c r="D119" s="180"/>
      <c r="E119" s="168"/>
      <c r="F119" s="168"/>
      <c r="G119" s="168"/>
      <c r="H119" s="168"/>
      <c r="I119" s="168"/>
      <c r="J119" s="168">
        <v>341566.949009531</v>
      </c>
      <c r="K119" s="170">
        <f t="shared" si="16"/>
        <v>341566.949009531</v>
      </c>
    </row>
    <row r="120" spans="1:19" s="169" customFormat="1" ht="45.75" thickBot="1" x14ac:dyDescent="0.3">
      <c r="A120" s="182">
        <v>10</v>
      </c>
      <c r="B120" s="183" t="s">
        <v>311</v>
      </c>
      <c r="C120" s="184"/>
      <c r="D120" s="185"/>
      <c r="E120" s="186"/>
      <c r="F120" s="186"/>
      <c r="G120" s="186"/>
      <c r="H120" s="186"/>
      <c r="I120" s="186"/>
      <c r="J120" s="186">
        <f>957941.446196501</f>
        <v>957941.44619650103</v>
      </c>
      <c r="K120" s="187">
        <f t="shared" si="16"/>
        <v>957941.44619650103</v>
      </c>
    </row>
    <row r="121" spans="1:19" ht="16.5" thickBot="1" x14ac:dyDescent="0.3">
      <c r="A121" s="115"/>
      <c r="B121" s="116" t="s">
        <v>9</v>
      </c>
      <c r="C121" s="116"/>
      <c r="D121" s="55">
        <f t="shared" ref="D121:K121" si="17">SUM(D111:D120)</f>
        <v>734026.12040400028</v>
      </c>
      <c r="E121" s="55">
        <f t="shared" si="17"/>
        <v>1608497.3341152</v>
      </c>
      <c r="F121" s="55">
        <f t="shared" si="17"/>
        <v>1609621.6227840004</v>
      </c>
      <c r="G121" s="55">
        <f t="shared" si="17"/>
        <v>662510.00177280023</v>
      </c>
      <c r="H121" s="55">
        <f t="shared" si="17"/>
        <v>598075.06707360013</v>
      </c>
      <c r="I121" s="55">
        <f t="shared" si="17"/>
        <v>5212730.1461496009</v>
      </c>
      <c r="J121" s="55">
        <f t="shared" si="17"/>
        <v>3980206.4217520817</v>
      </c>
      <c r="K121" s="155">
        <f t="shared" si="17"/>
        <v>9192936.5679016821</v>
      </c>
      <c r="M121" s="6">
        <v>915524.9019917869</v>
      </c>
      <c r="N121" s="6">
        <v>1608497.3341152</v>
      </c>
    </row>
    <row r="122" spans="1:19" ht="136.5" customHeight="1" thickBot="1" x14ac:dyDescent="0.3">
      <c r="A122" s="312" t="s">
        <v>221</v>
      </c>
      <c r="B122" s="312"/>
      <c r="C122" s="312"/>
      <c r="D122" s="312"/>
      <c r="E122" s="312"/>
      <c r="F122" s="312"/>
      <c r="G122" s="312"/>
      <c r="H122" s="312"/>
      <c r="I122" s="312"/>
      <c r="J122" s="312"/>
      <c r="K122" s="312"/>
    </row>
    <row r="123" spans="1:19" ht="18.75" customHeight="1" x14ac:dyDescent="0.25">
      <c r="A123" s="235" t="s">
        <v>0</v>
      </c>
      <c r="B123" s="238" t="s">
        <v>1</v>
      </c>
      <c r="C123" s="241" t="s">
        <v>159</v>
      </c>
      <c r="D123" s="250" t="s">
        <v>209</v>
      </c>
      <c r="E123" s="251"/>
      <c r="F123" s="251"/>
      <c r="G123" s="251"/>
      <c r="H123" s="251"/>
      <c r="I123" s="251"/>
      <c r="J123" s="252"/>
      <c r="K123" s="244" t="s">
        <v>2</v>
      </c>
    </row>
    <row r="124" spans="1:19" ht="18.75" customHeight="1" x14ac:dyDescent="0.25">
      <c r="A124" s="278"/>
      <c r="B124" s="239"/>
      <c r="C124" s="242"/>
      <c r="D124" s="248">
        <v>2023</v>
      </c>
      <c r="E124" s="248">
        <v>2024</v>
      </c>
      <c r="F124" s="248">
        <v>2025</v>
      </c>
      <c r="G124" s="248">
        <v>2026</v>
      </c>
      <c r="H124" s="248">
        <v>2027</v>
      </c>
      <c r="I124" s="248" t="s">
        <v>208</v>
      </c>
      <c r="J124" s="148" t="s">
        <v>217</v>
      </c>
      <c r="K124" s="245"/>
    </row>
    <row r="125" spans="1:19" ht="18" customHeight="1" thickBot="1" x14ac:dyDescent="0.3">
      <c r="A125" s="294"/>
      <c r="B125" s="239"/>
      <c r="C125" s="242"/>
      <c r="D125" s="247"/>
      <c r="E125" s="247"/>
      <c r="F125" s="247"/>
      <c r="G125" s="247"/>
      <c r="H125" s="247"/>
      <c r="I125" s="247"/>
      <c r="J125" s="156" t="s">
        <v>216</v>
      </c>
      <c r="K125" s="245"/>
    </row>
    <row r="126" spans="1:19" ht="33.75" x14ac:dyDescent="0.25">
      <c r="A126" s="48">
        <v>1</v>
      </c>
      <c r="B126" s="67" t="s">
        <v>200</v>
      </c>
      <c r="C126" s="67"/>
      <c r="D126" s="73">
        <v>36806.844260000013</v>
      </c>
      <c r="E126" s="73">
        <v>34628</v>
      </c>
      <c r="F126" s="73">
        <v>25782</v>
      </c>
      <c r="G126" s="73">
        <v>25797</v>
      </c>
      <c r="H126" s="73">
        <v>26281</v>
      </c>
      <c r="I126" s="73">
        <f>D126/2+E126+F126+G126+H126</f>
        <v>130891.42213000001</v>
      </c>
      <c r="J126" s="73">
        <v>25253</v>
      </c>
      <c r="K126" s="74">
        <f>I126+J126</f>
        <v>156144.42213000002</v>
      </c>
    </row>
    <row r="127" spans="1:19" ht="34.5" thickBot="1" x14ac:dyDescent="0.3">
      <c r="A127" s="28">
        <v>2</v>
      </c>
      <c r="B127" s="68" t="s">
        <v>201</v>
      </c>
      <c r="C127" s="68"/>
      <c r="D127" s="75">
        <v>18532.44224</v>
      </c>
      <c r="E127" s="75">
        <v>18382</v>
      </c>
      <c r="F127" s="75">
        <v>15668</v>
      </c>
      <c r="G127" s="75">
        <v>15662</v>
      </c>
      <c r="H127" s="75">
        <v>10261.5</v>
      </c>
      <c r="I127" s="75">
        <f>D126/2+E127+F127+G127+H127</f>
        <v>78376.922130000006</v>
      </c>
      <c r="J127" s="75">
        <v>8136.5</v>
      </c>
      <c r="K127" s="76">
        <f>I127+J127</f>
        <v>86513.422130000006</v>
      </c>
      <c r="M127" s="18" t="e">
        <f>M128-#REF!</f>
        <v>#REF!</v>
      </c>
      <c r="N127" s="18">
        <f>N128-E128</f>
        <v>0</v>
      </c>
      <c r="O127" s="18">
        <f t="shared" ref="O127:Q127" si="18">O128-F128</f>
        <v>0</v>
      </c>
      <c r="P127" s="18">
        <f t="shared" si="18"/>
        <v>0</v>
      </c>
      <c r="Q127" s="18">
        <f t="shared" si="18"/>
        <v>0</v>
      </c>
      <c r="R127" s="18">
        <f>R128-K128</f>
        <v>30774.155739999958</v>
      </c>
      <c r="S127" s="18"/>
    </row>
    <row r="128" spans="1:19" ht="16.5" thickBot="1" x14ac:dyDescent="0.3">
      <c r="A128" s="115"/>
      <c r="B128" s="116" t="s">
        <v>9</v>
      </c>
      <c r="C128" s="116"/>
      <c r="D128" s="147">
        <f>SUM(D126:D127)</f>
        <v>55339.286500000017</v>
      </c>
      <c r="E128" s="147">
        <f t="shared" ref="E128:K128" si="19">SUM(E126:E127)</f>
        <v>53010</v>
      </c>
      <c r="F128" s="147">
        <f t="shared" si="19"/>
        <v>41450</v>
      </c>
      <c r="G128" s="147">
        <f t="shared" si="19"/>
        <v>41459</v>
      </c>
      <c r="H128" s="147">
        <f t="shared" si="19"/>
        <v>36542.5</v>
      </c>
      <c r="I128" s="147">
        <f>SUM(I126:I127)</f>
        <v>209268.34426000001</v>
      </c>
      <c r="J128" s="147">
        <f>SUM(J126:J127)</f>
        <v>33389.5</v>
      </c>
      <c r="K128" s="147">
        <f t="shared" si="19"/>
        <v>242657.84426000004</v>
      </c>
      <c r="M128" s="6">
        <v>67581</v>
      </c>
      <c r="N128" s="6">
        <v>53010</v>
      </c>
      <c r="O128" s="6">
        <v>41450</v>
      </c>
      <c r="P128" s="6">
        <v>41459</v>
      </c>
      <c r="Q128" s="6">
        <v>36542.5</v>
      </c>
      <c r="R128" s="6">
        <v>273432</v>
      </c>
    </row>
    <row r="129" spans="1:20" ht="154.5" customHeight="1" x14ac:dyDescent="0.25">
      <c r="A129" s="157"/>
      <c r="B129" s="271" t="s">
        <v>222</v>
      </c>
      <c r="C129" s="271"/>
      <c r="D129" s="271"/>
      <c r="E129" s="271"/>
      <c r="F129" s="271"/>
      <c r="G129" s="271"/>
      <c r="H129" s="271"/>
      <c r="I129" s="271"/>
      <c r="J129" s="271"/>
      <c r="K129" s="271"/>
    </row>
    <row r="130" spans="1:20" ht="15.75" customHeight="1" x14ac:dyDescent="0.25">
      <c r="A130" s="157"/>
      <c r="B130" s="300" t="s">
        <v>1</v>
      </c>
      <c r="C130" s="158"/>
      <c r="D130" s="305" t="s">
        <v>209</v>
      </c>
      <c r="E130" s="303"/>
      <c r="F130" s="303"/>
      <c r="G130" s="303"/>
      <c r="H130" s="303"/>
      <c r="I130" s="303"/>
      <c r="J130" s="303"/>
      <c r="K130" s="304"/>
    </row>
    <row r="131" spans="1:20" ht="15.75" customHeight="1" x14ac:dyDescent="0.25">
      <c r="A131" s="157"/>
      <c r="B131" s="301"/>
      <c r="C131" s="158"/>
      <c r="D131" s="303"/>
      <c r="E131" s="303"/>
      <c r="F131" s="303"/>
      <c r="G131" s="303"/>
      <c r="H131" s="304"/>
      <c r="I131" s="300" t="s">
        <v>208</v>
      </c>
      <c r="J131" s="158" t="s">
        <v>217</v>
      </c>
      <c r="K131" s="158"/>
    </row>
    <row r="132" spans="1:20" ht="16.5" thickBot="1" x14ac:dyDescent="0.3">
      <c r="A132" s="157"/>
      <c r="B132" s="302"/>
      <c r="C132" s="158"/>
      <c r="D132" s="158">
        <v>2023</v>
      </c>
      <c r="E132" s="158">
        <v>2024</v>
      </c>
      <c r="F132" s="158">
        <v>2025</v>
      </c>
      <c r="G132" s="158">
        <v>2026</v>
      </c>
      <c r="H132" s="158">
        <v>2027</v>
      </c>
      <c r="I132" s="302"/>
      <c r="J132" s="158" t="s">
        <v>216</v>
      </c>
      <c r="K132" s="159" t="s">
        <v>2</v>
      </c>
    </row>
    <row r="133" spans="1:20" ht="34.5" thickBot="1" x14ac:dyDescent="0.3">
      <c r="A133" s="160"/>
      <c r="B133" s="71" t="s">
        <v>223</v>
      </c>
      <c r="C133" s="72"/>
      <c r="D133" s="78"/>
      <c r="E133" s="78"/>
      <c r="F133" s="78"/>
      <c r="G133" s="78"/>
      <c r="H133" s="78"/>
      <c r="I133" s="78">
        <f>SUM(D133:H133)</f>
        <v>0</v>
      </c>
      <c r="J133" s="79">
        <v>518057.76411184203</v>
      </c>
      <c r="K133" s="77">
        <f>J133</f>
        <v>518057.76411184203</v>
      </c>
    </row>
    <row r="134" spans="1:20" ht="16.5" thickBot="1" x14ac:dyDescent="0.3">
      <c r="A134" s="161"/>
      <c r="B134" s="162"/>
      <c r="C134" s="162"/>
      <c r="D134" s="163"/>
      <c r="E134" s="163"/>
      <c r="F134" s="163"/>
      <c r="G134" s="163"/>
      <c r="H134" s="163"/>
      <c r="I134" s="163"/>
      <c r="J134" s="163"/>
      <c r="K134" s="163"/>
    </row>
    <row r="135" spans="1:20" ht="16.5" thickBot="1" x14ac:dyDescent="0.3">
      <c r="A135" s="161"/>
      <c r="B135" s="66" t="s">
        <v>224</v>
      </c>
      <c r="C135" s="66"/>
      <c r="D135" s="70">
        <f t="shared" ref="D135:K135" si="20">D133+D128+D121+D105+D93+D53</f>
        <v>2481487.4724458149</v>
      </c>
      <c r="E135" s="70">
        <f t="shared" si="20"/>
        <v>2995610.001523573</v>
      </c>
      <c r="F135" s="70">
        <f t="shared" si="20"/>
        <v>3819061.386820144</v>
      </c>
      <c r="G135" s="70">
        <f t="shared" si="20"/>
        <v>1980537.4639540673</v>
      </c>
      <c r="H135" s="70">
        <f t="shared" si="20"/>
        <v>666171.23508840008</v>
      </c>
      <c r="I135" s="70">
        <f t="shared" si="20"/>
        <v>11924335.117591999</v>
      </c>
      <c r="J135" s="70">
        <f t="shared" si="20"/>
        <v>4544769.6922639236</v>
      </c>
      <c r="K135" s="70">
        <f t="shared" si="20"/>
        <v>16469104.809855923</v>
      </c>
    </row>
    <row r="136" spans="1:20" ht="18.75" x14ac:dyDescent="0.3">
      <c r="T136" s="189"/>
    </row>
    <row r="138" spans="1:20" ht="20.25" x14ac:dyDescent="0.3">
      <c r="B138" s="91" t="s">
        <v>317</v>
      </c>
      <c r="I138" s="91" t="s">
        <v>274</v>
      </c>
      <c r="J138" s="169"/>
      <c r="K138" s="169"/>
      <c r="L138" s="169"/>
      <c r="M138" s="169"/>
      <c r="N138" s="169"/>
    </row>
    <row r="139" spans="1:20" ht="20.25" x14ac:dyDescent="0.3">
      <c r="B139" s="91" t="s">
        <v>318</v>
      </c>
      <c r="I139" s="91" t="s">
        <v>275</v>
      </c>
      <c r="J139" s="169"/>
      <c r="K139" s="169"/>
      <c r="L139" s="169"/>
      <c r="M139" s="169"/>
      <c r="N139" s="169"/>
    </row>
    <row r="140" spans="1:20" ht="20.25" x14ac:dyDescent="0.3">
      <c r="B140" s="193" t="s">
        <v>319</v>
      </c>
      <c r="I140" s="169"/>
      <c r="J140" s="205" t="s">
        <v>276</v>
      </c>
      <c r="K140" s="205"/>
      <c r="L140" s="205"/>
      <c r="M140" s="205"/>
      <c r="N140" s="205"/>
    </row>
    <row r="141" spans="1:20" x14ac:dyDescent="0.25">
      <c r="B141" s="169"/>
      <c r="I141" s="169"/>
      <c r="J141" s="169"/>
      <c r="K141" s="169"/>
      <c r="L141" s="169"/>
      <c r="M141" s="169"/>
      <c r="N141" s="169"/>
    </row>
    <row r="142" spans="1:20" x14ac:dyDescent="0.25">
      <c r="B142" s="169"/>
      <c r="I142" s="117"/>
      <c r="J142" s="117"/>
      <c r="K142" s="117"/>
      <c r="L142" s="169"/>
      <c r="M142" s="169"/>
      <c r="N142" s="169"/>
    </row>
    <row r="143" spans="1:20" x14ac:dyDescent="0.25">
      <c r="B143" s="169"/>
      <c r="I143" s="117"/>
      <c r="J143" s="117"/>
      <c r="K143" s="117"/>
      <c r="L143" s="169"/>
      <c r="M143" s="169"/>
      <c r="N143" s="169"/>
    </row>
    <row r="144" spans="1:20" x14ac:dyDescent="0.25">
      <c r="B144" s="169"/>
      <c r="I144" s="169"/>
      <c r="J144" s="169"/>
      <c r="K144" s="169"/>
      <c r="L144" s="169"/>
      <c r="M144" s="169"/>
      <c r="N144" s="169"/>
    </row>
    <row r="145" spans="2:14" x14ac:dyDescent="0.25">
      <c r="B145" s="169"/>
      <c r="I145" s="169"/>
      <c r="J145" s="169"/>
      <c r="K145" s="169"/>
      <c r="L145" s="169"/>
      <c r="M145" s="169"/>
      <c r="N145" s="169"/>
    </row>
    <row r="146" spans="2:14" x14ac:dyDescent="0.25">
      <c r="B146" s="169"/>
      <c r="I146" s="169"/>
      <c r="J146" s="169"/>
      <c r="K146" s="169"/>
      <c r="L146" s="169"/>
      <c r="M146" s="169"/>
      <c r="N146" s="169"/>
    </row>
    <row r="147" spans="2:14" x14ac:dyDescent="0.25">
      <c r="B147" s="169"/>
      <c r="I147" s="169"/>
      <c r="J147" s="169"/>
      <c r="K147" s="169"/>
      <c r="L147" s="169"/>
      <c r="M147" s="169"/>
      <c r="N147" s="169"/>
    </row>
    <row r="148" spans="2:14" x14ac:dyDescent="0.25">
      <c r="B148" s="169"/>
      <c r="I148" s="169"/>
      <c r="J148" s="169"/>
      <c r="K148" s="169"/>
      <c r="L148" s="169"/>
      <c r="M148" s="169"/>
      <c r="N148" s="169"/>
    </row>
    <row r="149" spans="2:14" x14ac:dyDescent="0.25">
      <c r="B149" s="169"/>
      <c r="I149" s="169"/>
      <c r="J149" s="169"/>
      <c r="K149" s="169"/>
      <c r="L149" s="169"/>
      <c r="M149" s="169"/>
      <c r="N149" s="169"/>
    </row>
    <row r="150" spans="2:14" ht="20.25" x14ac:dyDescent="0.3">
      <c r="B150" s="91"/>
      <c r="I150" s="169"/>
      <c r="J150" s="169"/>
      <c r="K150" s="169"/>
      <c r="L150" s="169"/>
      <c r="M150" s="169"/>
      <c r="N150" s="169"/>
    </row>
    <row r="151" spans="2:14" ht="20.25" x14ac:dyDescent="0.3">
      <c r="B151" s="188"/>
      <c r="L151" s="169"/>
      <c r="M151" s="169"/>
      <c r="N151" s="169"/>
    </row>
    <row r="152" spans="2:14" ht="20.25" customHeight="1" x14ac:dyDescent="0.25">
      <c r="I152" s="169"/>
    </row>
  </sheetData>
  <mergeCells count="74">
    <mergeCell ref="J140:N140"/>
    <mergeCell ref="D56:J56"/>
    <mergeCell ref="D95:J95"/>
    <mergeCell ref="D107:J107"/>
    <mergeCell ref="D123:J123"/>
    <mergeCell ref="B110:K110"/>
    <mergeCell ref="A122:K122"/>
    <mergeCell ref="A123:A125"/>
    <mergeCell ref="B123:B125"/>
    <mergeCell ref="C123:C125"/>
    <mergeCell ref="K123:K125"/>
    <mergeCell ref="E124:E125"/>
    <mergeCell ref="F124:F125"/>
    <mergeCell ref="G124:G125"/>
    <mergeCell ref="H124:H125"/>
    <mergeCell ref="D124:D125"/>
    <mergeCell ref="B129:K129"/>
    <mergeCell ref="B130:B132"/>
    <mergeCell ref="D131:H131"/>
    <mergeCell ref="I131:I132"/>
    <mergeCell ref="D130:K130"/>
    <mergeCell ref="I124:I125"/>
    <mergeCell ref="A106:K106"/>
    <mergeCell ref="A107:A109"/>
    <mergeCell ref="B107:B109"/>
    <mergeCell ref="C107:C109"/>
    <mergeCell ref="K107:K109"/>
    <mergeCell ref="E108:E109"/>
    <mergeCell ref="F108:F109"/>
    <mergeCell ref="G108:G109"/>
    <mergeCell ref="H108:H109"/>
    <mergeCell ref="I108:I109"/>
    <mergeCell ref="D108:D109"/>
    <mergeCell ref="K95:K97"/>
    <mergeCell ref="E96:E97"/>
    <mergeCell ref="F96:F97"/>
    <mergeCell ref="G96:G97"/>
    <mergeCell ref="H96:H97"/>
    <mergeCell ref="I96:I97"/>
    <mergeCell ref="D7:J7"/>
    <mergeCell ref="D96:D97"/>
    <mergeCell ref="I57:I58"/>
    <mergeCell ref="A95:A97"/>
    <mergeCell ref="B95:B97"/>
    <mergeCell ref="C95:C97"/>
    <mergeCell ref="A59:B59"/>
    <mergeCell ref="F3:K3"/>
    <mergeCell ref="B5:K5"/>
    <mergeCell ref="A7:A9"/>
    <mergeCell ref="B7:B9"/>
    <mergeCell ref="A94:K94"/>
    <mergeCell ref="E8:E9"/>
    <mergeCell ref="F8:F9"/>
    <mergeCell ref="G8:G9"/>
    <mergeCell ref="H8:H9"/>
    <mergeCell ref="I8:I9"/>
    <mergeCell ref="A56:A58"/>
    <mergeCell ref="B56:B58"/>
    <mergeCell ref="C56:C58"/>
    <mergeCell ref="K7:K9"/>
    <mergeCell ref="B50:K50"/>
    <mergeCell ref="C7:C9"/>
    <mergeCell ref="D8:D9"/>
    <mergeCell ref="D57:D58"/>
    <mergeCell ref="B55:K55"/>
    <mergeCell ref="B47:K47"/>
    <mergeCell ref="B11:K11"/>
    <mergeCell ref="B10:K10"/>
    <mergeCell ref="B16:K16"/>
    <mergeCell ref="K56:K58"/>
    <mergeCell ref="E57:E58"/>
    <mergeCell ref="F57:F58"/>
    <mergeCell ref="G57:G58"/>
    <mergeCell ref="H57:H58"/>
  </mergeCells>
  <pageMargins left="0" right="0" top="0" bottom="0" header="0.31496062992125984" footer="0.31496062992125984"/>
  <pageSetup paperSize="9" scale="73" fitToHeight="1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6 целевые показатели</vt:lpstr>
      <vt:lpstr>7 финансирование водоснабжение</vt:lpstr>
      <vt:lpstr>9 финансирование канализация</vt:lpstr>
      <vt:lpstr>'6 целевые показатели'!Заголовки_для_печати</vt:lpstr>
      <vt:lpstr>'7 финансирование водоснабжение'!Заголовки_для_печати</vt:lpstr>
      <vt:lpstr>'9 финансирование канализация'!Заголовки_для_печати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2024-07-08T13:01:28Z</dcterms:modified>
</cp:coreProperties>
</file>